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Assignments\Mahagenco\MYT FY26-30\MERC Proceedings\Data gaps\Annexure to data gaps\"/>
    </mc:Choice>
  </mc:AlternateContent>
  <xr:revisionPtr revIDLastSave="0" documentId="13_ncr:1_{77286FF7-379C-4E91-B49D-8216E03FAF2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view Order" sheetId="2" r:id="rId1"/>
    <sheet name="Sheet1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_123Graph_D" hidden="1">'[7]BALANCE SHEET'!$K$58:$K$67</definedName>
    <definedName name="__123Graph_E" hidden="1">'[7]BALANCE SHEET'!$L$58:$L$67</definedName>
    <definedName name="__123Graph_F" hidden="1">'[7]BALANCE SHEET'!$M$58:$M$67</definedName>
    <definedName name="_Order1" hidden="1">255</definedName>
    <definedName name="_Order2" hidden="1">0</definedName>
    <definedName name="AS2DocOpenMode" hidden="1">"AS2DocumentEdit"</definedName>
    <definedName name="AS2NamedRange" hidden="1">2</definedName>
    <definedName name="AS2ReportLS" hidden="1">1</definedName>
    <definedName name="AS2SyncStepLS" hidden="1">0</definedName>
    <definedName name="AS2VersionLS" hidden="1">300</definedName>
    <definedName name="BG_Del" hidden="1">15</definedName>
    <definedName name="BG_Ins" hidden="1">4</definedName>
    <definedName name="BG_Mod" hidden="1">6</definedName>
    <definedName name="EV__EVCOM_OPTIONS__" hidden="1">8</definedName>
    <definedName name="EV__EXPOPTIONS__" hidden="1">0</definedName>
    <definedName name="EV__LASTREFTIME__" hidden="1">"(GMT+05:30)5/14/2016 12:27:02 PM"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134217732</definedName>
    <definedName name="EV__WBVERSION__" hidden="1">0</definedName>
    <definedName name="HTML_CodePage" hidden="1">1252</definedName>
    <definedName name="HTML_Description" hidden="1">""</definedName>
    <definedName name="HTML_Email" hidden="1">""</definedName>
    <definedName name="HTML_Header" hidden="1">"Sheet1"</definedName>
    <definedName name="HTML_LastUpdate" hidden="1">"7/1/03"</definedName>
    <definedName name="HTML_LineAfter" hidden="1">FALSE</definedName>
    <definedName name="HTML_LineBefore" hidden="1">FALSE</definedName>
    <definedName name="HTML_Name" hidden="1">"m.p.raval"</definedName>
    <definedName name="HTML_OBDlg2" hidden="1">TRUE</definedName>
    <definedName name="HTML_OBDlg4" hidden="1">TRUE</definedName>
    <definedName name="HTML_OS" hidden="1">0</definedName>
    <definedName name="HTML_PathFile" hidden="1">"A:\MyHTML.htm"</definedName>
    <definedName name="HTML_Title" hidden="1">"SGSDaily Progress Report Piyaj toDharoi Pipeline"</definedName>
    <definedName name="Table21">'Review Order'!$AE$59:$AF$85</definedName>
    <definedName name="Table22">'Review Order'!$AH$89:$AJ$96</definedName>
    <definedName name="Table30">'Review Order'!$B$1:$N$20</definedName>
    <definedName name="TextRefCopyRangeCount" hidden="1">1</definedName>
    <definedName name="XRefColumnsCount" hidden="1">2</definedName>
    <definedName name="XRefCopyRangeCount" hidden="1">2</definedName>
    <definedName name="XRefPasteRangeCount" hidden="1">2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D5" i="2"/>
  <c r="E5" i="2"/>
  <c r="F5" i="2"/>
  <c r="G5" i="2"/>
  <c r="H5" i="2" s="1"/>
  <c r="H7" i="2" s="1"/>
  <c r="I5" i="2"/>
  <c r="J5" i="2"/>
  <c r="K5" i="2" s="1"/>
  <c r="K7" i="2" s="1"/>
  <c r="C6" i="2"/>
  <c r="C7" i="2" s="1"/>
  <c r="D6" i="2"/>
  <c r="D7" i="2" s="1"/>
  <c r="E6" i="2"/>
  <c r="E7" i="2" s="1"/>
  <c r="F6" i="2"/>
  <c r="F7" i="2" s="1"/>
  <c r="G6" i="2"/>
  <c r="H6" i="2" s="1"/>
  <c r="I6" i="2"/>
  <c r="J6" i="2"/>
  <c r="K6" i="2"/>
  <c r="G7" i="2"/>
  <c r="I7" i="2"/>
  <c r="J7" i="2"/>
  <c r="C11" i="2"/>
  <c r="D11" i="2"/>
  <c r="E11" i="2"/>
  <c r="F11" i="2"/>
  <c r="F13" i="2" s="1"/>
  <c r="G11" i="2"/>
  <c r="H11" i="2" s="1"/>
  <c r="I11" i="2"/>
  <c r="K11" i="2" s="1"/>
  <c r="J11" i="2"/>
  <c r="C12" i="2"/>
  <c r="D12" i="2"/>
  <c r="E12" i="2"/>
  <c r="F12" i="2"/>
  <c r="G12" i="2"/>
  <c r="G13" i="2" s="1"/>
  <c r="I12" i="2"/>
  <c r="I13" i="2" s="1"/>
  <c r="J12" i="2"/>
  <c r="K12" i="2" s="1"/>
  <c r="C13" i="2"/>
  <c r="D13" i="2"/>
  <c r="E13" i="2"/>
  <c r="C17" i="2"/>
  <c r="D17" i="2"/>
  <c r="E17" i="2"/>
  <c r="F17" i="2"/>
  <c r="G17" i="2"/>
  <c r="G20" i="2" s="1"/>
  <c r="I17" i="2"/>
  <c r="I20" i="2" s="1"/>
  <c r="J17" i="2"/>
  <c r="K17" i="2" s="1"/>
  <c r="K20" i="2" s="1"/>
  <c r="C18" i="2"/>
  <c r="D18" i="2"/>
  <c r="E18" i="2"/>
  <c r="F18" i="2"/>
  <c r="G18" i="2"/>
  <c r="H18" i="2" s="1"/>
  <c r="I18" i="2"/>
  <c r="J18" i="2"/>
  <c r="K18" i="2"/>
  <c r="C19" i="2"/>
  <c r="D19" i="2"/>
  <c r="E19" i="2"/>
  <c r="F19" i="2"/>
  <c r="G19" i="2"/>
  <c r="H19" i="2" s="1"/>
  <c r="I19" i="2"/>
  <c r="J19" i="2"/>
  <c r="K19" i="2" s="1"/>
  <c r="C20" i="2"/>
  <c r="D20" i="2"/>
  <c r="E20" i="2"/>
  <c r="F20" i="2"/>
  <c r="C24" i="2"/>
  <c r="D24" i="2"/>
  <c r="E24" i="2"/>
  <c r="F24" i="2"/>
  <c r="G24" i="2"/>
  <c r="H24" i="2" s="1"/>
  <c r="H28" i="2" s="1"/>
  <c r="I24" i="2"/>
  <c r="J24" i="2"/>
  <c r="K24" i="2" s="1"/>
  <c r="K28" i="2" s="1"/>
  <c r="C25" i="2"/>
  <c r="C28" i="2" s="1"/>
  <c r="D25" i="2"/>
  <c r="D28" i="2" s="1"/>
  <c r="E25" i="2"/>
  <c r="E28" i="2" s="1"/>
  <c r="F25" i="2"/>
  <c r="F28" i="2" s="1"/>
  <c r="G25" i="2"/>
  <c r="H25" i="2" s="1"/>
  <c r="I25" i="2"/>
  <c r="J25" i="2"/>
  <c r="K25" i="2"/>
  <c r="C26" i="2"/>
  <c r="D26" i="2"/>
  <c r="E26" i="2"/>
  <c r="F26" i="2"/>
  <c r="G26" i="2"/>
  <c r="H26" i="2" s="1"/>
  <c r="I26" i="2"/>
  <c r="J26" i="2"/>
  <c r="K26" i="2" s="1"/>
  <c r="C27" i="2"/>
  <c r="D27" i="2"/>
  <c r="E27" i="2"/>
  <c r="F27" i="2"/>
  <c r="G27" i="2"/>
  <c r="H27" i="2" s="1"/>
  <c r="I27" i="2"/>
  <c r="J27" i="2"/>
  <c r="K27" i="2"/>
  <c r="G28" i="2"/>
  <c r="I28" i="2"/>
  <c r="C32" i="2"/>
  <c r="E32" i="2" s="1"/>
  <c r="D32" i="2"/>
  <c r="F32" i="2"/>
  <c r="G32" i="2"/>
  <c r="H32" i="2" s="1"/>
  <c r="I32" i="2"/>
  <c r="J32" i="2"/>
  <c r="K32" i="2"/>
  <c r="C33" i="2"/>
  <c r="D33" i="2"/>
  <c r="E33" i="2"/>
  <c r="F33" i="2"/>
  <c r="G33" i="2"/>
  <c r="G36" i="2" s="1"/>
  <c r="I33" i="2"/>
  <c r="I36" i="2" s="1"/>
  <c r="J33" i="2"/>
  <c r="K33" i="2" s="1"/>
  <c r="C34" i="2"/>
  <c r="E34" i="2" s="1"/>
  <c r="D34" i="2"/>
  <c r="F34" i="2"/>
  <c r="G34" i="2"/>
  <c r="H34" i="2" s="1"/>
  <c r="I34" i="2"/>
  <c r="J34" i="2"/>
  <c r="K34" i="2"/>
  <c r="C35" i="2"/>
  <c r="D35" i="2"/>
  <c r="E35" i="2"/>
  <c r="F35" i="2"/>
  <c r="G35" i="2"/>
  <c r="H35" i="2" s="1"/>
  <c r="I35" i="2"/>
  <c r="J35" i="2"/>
  <c r="K35" i="2" s="1"/>
  <c r="C36" i="2"/>
  <c r="D36" i="2"/>
  <c r="F36" i="2"/>
  <c r="C40" i="2"/>
  <c r="D40" i="2"/>
  <c r="E40" i="2"/>
  <c r="F40" i="2"/>
  <c r="G40" i="2"/>
  <c r="H40" i="2" s="1"/>
  <c r="H44" i="2" s="1"/>
  <c r="I40" i="2"/>
  <c r="J40" i="2"/>
  <c r="K40" i="2" s="1"/>
  <c r="C41" i="2"/>
  <c r="C44" i="2" s="1"/>
  <c r="D41" i="2"/>
  <c r="E41" i="2"/>
  <c r="E44" i="2" s="1"/>
  <c r="F41" i="2"/>
  <c r="F44" i="2" s="1"/>
  <c r="G41" i="2"/>
  <c r="H41" i="2" s="1"/>
  <c r="I41" i="2"/>
  <c r="J41" i="2"/>
  <c r="K41" i="2"/>
  <c r="C42" i="2"/>
  <c r="D42" i="2"/>
  <c r="E42" i="2"/>
  <c r="F42" i="2"/>
  <c r="G42" i="2"/>
  <c r="H42" i="2" s="1"/>
  <c r="I42" i="2"/>
  <c r="J42" i="2"/>
  <c r="K42" i="2" s="1"/>
  <c r="C43" i="2"/>
  <c r="D43" i="2"/>
  <c r="E43" i="2"/>
  <c r="F43" i="2"/>
  <c r="G43" i="2"/>
  <c r="H43" i="2" s="1"/>
  <c r="I43" i="2"/>
  <c r="J43" i="2"/>
  <c r="K43" i="2"/>
  <c r="D44" i="2"/>
  <c r="G44" i="2"/>
  <c r="I44" i="2"/>
  <c r="AF64" i="2"/>
  <c r="AF65" i="2" s="1"/>
  <c r="AF66" i="2" s="1"/>
  <c r="AF70" i="2" a="1"/>
  <c r="AF70" i="2" s="1"/>
  <c r="AF78" i="2"/>
  <c r="AF79" i="2"/>
  <c r="AF80" i="2"/>
  <c r="AF86" i="2"/>
  <c r="AJ91" i="2"/>
  <c r="AI94" i="2"/>
  <c r="AI95" i="2" s="1"/>
  <c r="AI96" i="2" s="1"/>
  <c r="AJ94" i="2"/>
  <c r="AJ95" i="2"/>
  <c r="AJ97" i="2"/>
  <c r="L42" i="2" l="1"/>
  <c r="L32" i="2"/>
  <c r="E36" i="2"/>
  <c r="L27" i="2"/>
  <c r="L40" i="2"/>
  <c r="L24" i="2"/>
  <c r="K13" i="2"/>
  <c r="L26" i="2"/>
  <c r="H13" i="2"/>
  <c r="L43" i="2"/>
  <c r="L35" i="2"/>
  <c r="L19" i="2"/>
  <c r="L18" i="2"/>
  <c r="L11" i="2"/>
  <c r="L34" i="2"/>
  <c r="L12" i="2"/>
  <c r="K44" i="2"/>
  <c r="K36" i="2"/>
  <c r="L5" i="2"/>
  <c r="J44" i="2"/>
  <c r="J28" i="2"/>
  <c r="L41" i="2"/>
  <c r="H33" i="2"/>
  <c r="H36" i="2" s="1"/>
  <c r="L25" i="2"/>
  <c r="H17" i="2"/>
  <c r="H20" i="2" s="1"/>
  <c r="H12" i="2"/>
  <c r="L6" i="2"/>
  <c r="AF73" i="2"/>
  <c r="AF82" i="2" s="1"/>
  <c r="J36" i="2"/>
  <c r="J20" i="2"/>
  <c r="J13" i="2"/>
  <c r="AF72" i="2"/>
  <c r="AF81" i="2" s="1"/>
  <c r="AF84" i="2" s="1"/>
  <c r="AJ92" i="2" s="1"/>
  <c r="AF71" i="2"/>
  <c r="AF75" i="2" s="1"/>
  <c r="AF74" i="2"/>
  <c r="AF83" i="2" s="1"/>
  <c r="AJ93" i="2" l="1"/>
  <c r="AJ96" i="2" s="1"/>
  <c r="AK97" i="2" s="1"/>
  <c r="AF85" i="2"/>
  <c r="AF87" i="2" s="1"/>
  <c r="M27" i="2"/>
  <c r="N27" i="2" s="1"/>
  <c r="M41" i="2"/>
  <c r="N41" i="2" s="1"/>
  <c r="N11" i="2"/>
  <c r="N13" i="2" s="1"/>
  <c r="L13" i="2"/>
  <c r="M11" i="2"/>
  <c r="M42" i="2"/>
  <c r="N42" i="2" s="1"/>
  <c r="M12" i="2"/>
  <c r="N12" i="2"/>
  <c r="L36" i="2"/>
  <c r="M32" i="2"/>
  <c r="M18" i="2"/>
  <c r="N18" i="2" s="1"/>
  <c r="M19" i="2"/>
  <c r="N19" i="2"/>
  <c r="L33" i="2"/>
  <c r="M6" i="2"/>
  <c r="N6" i="2" s="1"/>
  <c r="L7" i="2"/>
  <c r="M5" i="2"/>
  <c r="N5" i="2" s="1"/>
  <c r="M35" i="2"/>
  <c r="N35" i="2"/>
  <c r="M40" i="2"/>
  <c r="L44" i="2"/>
  <c r="N40" i="2"/>
  <c r="M25" i="2"/>
  <c r="N25" i="2" s="1"/>
  <c r="M26" i="2"/>
  <c r="N26" i="2" s="1"/>
  <c r="M34" i="2"/>
  <c r="N34" i="2" s="1"/>
  <c r="L28" i="2"/>
  <c r="M24" i="2"/>
  <c r="N24" i="2"/>
  <c r="M43" i="2"/>
  <c r="N43" i="2" s="1"/>
  <c r="L17" i="2"/>
  <c r="N7" i="2" l="1"/>
  <c r="M44" i="2"/>
  <c r="M33" i="2"/>
  <c r="N33" i="2"/>
  <c r="M36" i="2"/>
  <c r="N44" i="2"/>
  <c r="N32" i="2"/>
  <c r="N36" i="2" s="1"/>
  <c r="M17" i="2"/>
  <c r="M20" i="2" s="1"/>
  <c r="L20" i="2"/>
  <c r="N28" i="2"/>
  <c r="M28" i="2"/>
  <c r="M7" i="2"/>
  <c r="M13" i="2"/>
  <c r="N17" i="2" l="1"/>
  <c r="N20" i="2" s="1"/>
</calcChain>
</file>

<file path=xl/sharedStrings.xml><?xml version="1.0" encoding="utf-8"?>
<sst xmlns="http://schemas.openxmlformats.org/spreadsheetml/2006/main" count="167" uniqueCount="51">
  <si>
    <t>Cumulative capital cost as on 31.03.2022</t>
  </si>
  <si>
    <t>50% of LD amount</t>
  </si>
  <si>
    <t>LD Amount</t>
  </si>
  <si>
    <t>Add cap due to discharge of UDL</t>
  </si>
  <si>
    <t>Additional capitalisation</t>
  </si>
  <si>
    <t>Capital cost including IDC (as on COD) (A)</t>
  </si>
  <si>
    <t>Claim in present petition</t>
  </si>
  <si>
    <t>Approved in Case No. 59 of 2017</t>
  </si>
  <si>
    <t>Particulars</t>
  </si>
  <si>
    <t>FY 15-16</t>
  </si>
  <si>
    <t xml:space="preserve"> Table 22: Summary of cumulative capitalisation of Koradi Unit 8-10 as on 31.03.2022</t>
  </si>
  <si>
    <t>Total Capitalisation as on 31.03.2022</t>
  </si>
  <si>
    <t>Total</t>
  </si>
  <si>
    <t>FY 2021-22</t>
  </si>
  <si>
    <t>FY 2020-21</t>
  </si>
  <si>
    <t>FY 2019-20</t>
  </si>
  <si>
    <t>FY 2018-19</t>
  </si>
  <si>
    <t>FY 2017-18</t>
  </si>
  <si>
    <t>FY 2016-17</t>
  </si>
  <si>
    <t xml:space="preserve">Add: Routine additional capitalisation </t>
  </si>
  <si>
    <t>Add: additional capitalisation due to UDL</t>
  </si>
  <si>
    <t>Net capital cost (A-C)</t>
  </si>
  <si>
    <t>50% of LD (C=B*50%)</t>
  </si>
  <si>
    <t>Total LD Amount (B)</t>
  </si>
  <si>
    <t>BOP package</t>
  </si>
  <si>
    <t>BTG package</t>
  </si>
  <si>
    <t>LD amount</t>
  </si>
  <si>
    <t>Claimed in Present MYT Petition</t>
  </si>
  <si>
    <t>Table 21: Balance of GFA or cumulative capitalisation as on 31.03.2022</t>
  </si>
  <si>
    <t>Hydro</t>
  </si>
  <si>
    <t>Khaperkheda 5</t>
  </si>
  <si>
    <t>Chandrapur 8&amp;9</t>
  </si>
  <si>
    <t>Bhusawal 4&amp;5</t>
  </si>
  <si>
    <t>Addnl Claim of RoE</t>
  </si>
  <si>
    <t>As per Revised working</t>
  </si>
  <si>
    <t>As per MTR Order Total Dep.</t>
  </si>
  <si>
    <t>Addnl Claim of IoL</t>
  </si>
  <si>
    <t>As per MTR Order Total Dep</t>
  </si>
  <si>
    <t>Addnl Claim of Dep.</t>
  </si>
  <si>
    <t>Station Name</t>
  </si>
  <si>
    <t>Total additional/
differential AFC</t>
  </si>
  <si>
    <t xml:space="preserve">IoWC
</t>
  </si>
  <si>
    <t>Total additional claim</t>
  </si>
  <si>
    <t>Total RoE</t>
  </si>
  <si>
    <t>Total Interest on Loan (IoL)</t>
  </si>
  <si>
    <t>Total Depreciation</t>
  </si>
  <si>
    <t>FY 2024-25</t>
  </si>
  <si>
    <t>FY 2023-24</t>
  </si>
  <si>
    <t>FY 2022-23</t>
  </si>
  <si>
    <t>Impact of Opening balance of GFA and loan and ROE not considered by MERC for Bhusawal 4&amp;5 , Khaperkheda 5</t>
  </si>
  <si>
    <t>Table 30: Incremental AFC claim on account above points from FY 2019-20 to FY 2021-22 (Rs. Crore)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</si>
</sst>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1" xfId="0" applyBorder="1"/>
    <xf numFmtId="43" fontId="0" fillId="0" borderId="1" xfId="1" applyFont="1" applyBorder="1"/>
    <xf numFmtId="43" fontId="2" fillId="0" borderId="1" xfId="1" applyFont="1" applyBorder="1"/>
    <xf numFmtId="0" fontId="2" fillId="0" borderId="1" xfId="0" applyFont="1" applyBorder="1"/>
    <xf numFmtId="43" fontId="0" fillId="0" borderId="0" xfId="0" applyNumberFormat="1"/>
    <xf numFmtId="43" fontId="0" fillId="0" borderId="1" xfId="0" applyNumberFormat="1" applyBorder="1"/>
    <xf numFmtId="43" fontId="2" fillId="0" borderId="1" xfId="0" applyNumberFormat="1" applyFont="1" applyBorder="1"/>
    <xf numFmtId="2" fontId="0" fillId="0" borderId="1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0" fontId="2" fillId="0" borderId="0" xfId="0" applyFont="1"/>
    <xf numFmtId="43" fontId="0" fillId="0" borderId="0" xfId="1" applyFont="1"/>
    <xf numFmtId="0" fontId="3" fillId="0" borderId="1" xfId="0" applyFont="1" applyBorder="1"/>
    <xf numFmtId="2" fontId="0" fillId="0" borderId="0" xfId="0" applyNumberFormat="1"/>
    <xf numFmtId="43" fontId="2" fillId="0" borderId="2" xfId="0" applyNumberFormat="1" applyFont="1" applyBorder="1"/>
    <xf numFmtId="43" fontId="2" fillId="0" borderId="3" xfId="1" applyFont="1" applyBorder="1"/>
    <xf numFmtId="43" fontId="2" fillId="0" borderId="3" xfId="0" applyNumberFormat="1" applyFont="1" applyBorder="1"/>
    <xf numFmtId="43" fontId="0" fillId="0" borderId="2" xfId="1" applyFont="1" applyBorder="1"/>
    <xf numFmtId="43" fontId="0" fillId="0" borderId="4" xfId="1" applyFont="1" applyBorder="1"/>
    <xf numFmtId="0" fontId="0" fillId="0" borderId="5" xfId="0" applyBorder="1"/>
    <xf numFmtId="43" fontId="2" fillId="0" borderId="6" xfId="0" applyNumberFormat="1" applyFont="1" applyBorder="1"/>
    <xf numFmtId="43" fontId="0" fillId="0" borderId="7" xfId="0" applyNumberFormat="1" applyBorder="1"/>
    <xf numFmtId="43" fontId="0" fillId="0" borderId="6" xfId="1" applyFont="1" applyBorder="1"/>
    <xf numFmtId="0" fontId="0" fillId="0" borderId="8" xfId="0" applyBorder="1"/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vertical="center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9" xfId="0" applyFont="1" applyFill="1" applyBorder="1"/>
    <xf numFmtId="43" fontId="2" fillId="0" borderId="2" xfId="1" applyFont="1" applyBorder="1"/>
    <xf numFmtId="43" fontId="2" fillId="0" borderId="4" xfId="1" applyFont="1" applyBorder="1"/>
    <xf numFmtId="0" fontId="2" fillId="0" borderId="5" xfId="0" applyFont="1" applyBorder="1"/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14" fontId="0" fillId="0" borderId="0" xfId="0" applyNumberFormat="1"/>
    <xf numFmtId="43" fontId="2" fillId="0" borderId="0" xfId="0" applyNumberFormat="1" applyFont="1"/>
    <xf numFmtId="43" fontId="2" fillId="0" borderId="24" xfId="1" applyFont="1" applyBorder="1"/>
    <xf numFmtId="43" fontId="0" fillId="0" borderId="12" xfId="1" applyFont="1" applyBorder="1"/>
    <xf numFmtId="0" fontId="0" fillId="0" borderId="0" xfId="0" applyAlignment="1">
      <alignment vertical="center"/>
    </xf>
    <xf numFmtId="0" fontId="2" fillId="3" borderId="19" xfId="0" applyFont="1" applyFill="1" applyBorder="1" applyAlignment="1">
      <alignment vertical="center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signments/Mahagenco/MYT%20FY26-30/Model/True%20Up%20and%20MYT%20Summary_FY26-3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ssignments/Mahagenco/MYT%20FY26-30/Write%20up/Tables%20for%20write%20up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ssignments/Mahagenco/MYT%20FY26-30/Data/Clean%20Model_Case%20No.%20227%20of%20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ssignments/Mahagenco/MTR/Data/MSPGCL%20MYT%20Order-Final%20Model_MERC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Assignments/Mahagenco/MTR/MTR%20Order%20Analysis/Review%20Petition/Correction%20in%20Opening%20balance_Clean%20Model_Case%20No.%20227%20of%20202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ssignments/Mahagenco/MTR/MTR%20Order%20Analysis/Clean%20Model_Case%20No.%20227%20of%20202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1\OFFSHORE\USERS\NARESH\FIN\HALFYEAR\CONB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Ydro"/>
      <sheetName val="9.1 FY 23"/>
      <sheetName val="MCLR "/>
      <sheetName val="Incremental O&amp;M Koradi"/>
      <sheetName val="CPR8-9 UDL impact"/>
      <sheetName val="KRD_8-10 LD impact"/>
      <sheetName val="Parli8 UDL impact"/>
      <sheetName val="BTPS_4-5 LD Impact"/>
      <sheetName val="FY 19-20"/>
      <sheetName val="FY 20-21"/>
      <sheetName val="FY 21-22"/>
      <sheetName val="Others_MYT"/>
      <sheetName val="O&amp;M_normative"/>
      <sheetName val="Revenue loss due to higher aux"/>
      <sheetName val="Generation_MYT"/>
      <sheetName val="Sheet1"/>
      <sheetName val="Fuel Projection"/>
      <sheetName val="Op Parameters MYT"/>
      <sheetName val="FY 22-23"/>
      <sheetName val="FY 23-24"/>
      <sheetName val="FY 24-25 H1"/>
      <sheetName val="FY 24-25 H2"/>
      <sheetName val="FY 24-25 total"/>
      <sheetName val="Capitalisation_MYT"/>
      <sheetName val="FY 25-26"/>
      <sheetName val="FY 26-27"/>
      <sheetName val="FY 27-28"/>
      <sheetName val="FY 28-29"/>
      <sheetName val="FY 29-30"/>
      <sheetName val="COD's"/>
      <sheetName val="Esc rates"/>
      <sheetName val="O&amp;M_New Plants"/>
      <sheetName val="Limestone Cal."/>
      <sheetName val="Notinal interest"/>
      <sheetName val="FSA linkage"/>
      <sheetName val="Corporate Asset Add FY 23&amp;FY24"/>
      <sheetName val="Review Order claimed allow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523">
          <cell r="J523">
            <v>13216.603661658333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 note"/>
      <sheetName val="Review Impact_F"/>
      <sheetName val="Review Order"/>
      <sheetName val="Cum gap"/>
      <sheetName val="Capex"/>
      <sheetName val="MYT"/>
      <sheetName val="23&amp;24"/>
      <sheetName val="24-25"/>
      <sheetName val="Ex Sum Table_F"/>
      <sheetName val="AFC"/>
      <sheetName val="Review_F"/>
      <sheetName val="Operational parameters"/>
      <sheetName val="BTPS_4-5 LD Impact"/>
      <sheetName val="KRD_8-10 LD impact"/>
      <sheetName val="CPR8-9 UDL impact"/>
      <sheetName val="Parli8 UDL impact"/>
      <sheetName val="Others"/>
      <sheetName val="Sheet2"/>
      <sheetName val="Sheet1"/>
      <sheetName val="F1 All"/>
      <sheetName val="Final True-up- FY 20-21 &amp; 21-22"/>
      <sheetName val="Provisional True-up for 2022-23"/>
      <sheetName val="Projections FY 23-24 &amp; 24-25"/>
    </sheetNames>
    <sheetDataSet>
      <sheetData sheetId="0"/>
      <sheetData sheetId="1"/>
      <sheetData sheetId="2"/>
      <sheetData sheetId="3"/>
      <sheetData sheetId="4"/>
      <sheetData sheetId="5"/>
      <sheetData sheetId="6">
        <row r="841">
          <cell r="FS841">
            <v>1093.52</v>
          </cell>
          <cell r="FV841">
            <v>102.5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Review Order_180 of 2020"/>
      <sheetName val="BTPS_4-5 LD Impact"/>
      <sheetName val="KRD_8-10 LD impact"/>
      <sheetName val="CPR8-9 UDL impact"/>
      <sheetName val="Parli8 UDL impact"/>
      <sheetName val="GFA"/>
      <sheetName val="IoL"/>
      <sheetName val="RoE"/>
      <sheetName val="MoF"/>
      <sheetName val="Rate of RoE"/>
      <sheetName val="Depreciation (Summary)"/>
      <sheetName val="Depreciation"/>
      <sheetName val="O&amp;M (Summary)"/>
      <sheetName val="O&amp;M expenses"/>
      <sheetName val="EC"/>
      <sheetName val="Price &amp; GCV of fuels"/>
      <sheetName val="IoWC"/>
      <sheetName val="Hydro tariff"/>
      <sheetName val="Sharing of AUX"/>
      <sheetName val="AFC reduction"/>
      <sheetName val="ARR"/>
      <sheetName val="Summary of true-up"/>
      <sheetName val="Total gap(surplus)"/>
      <sheetName val="Summary of Tariff"/>
    </sheetNames>
    <sheetDataSet>
      <sheetData sheetId="0"/>
      <sheetData sheetId="1"/>
      <sheetData sheetId="2">
        <row r="5">
          <cell r="D5">
            <v>6302.29</v>
          </cell>
        </row>
      </sheetData>
      <sheetData sheetId="3">
        <row r="5">
          <cell r="G5">
            <v>183.47</v>
          </cell>
          <cell r="H5">
            <v>0</v>
          </cell>
          <cell r="I5">
            <v>12.23</v>
          </cell>
          <cell r="J5">
            <v>80.23</v>
          </cell>
          <cell r="K5">
            <v>19.02</v>
          </cell>
        </row>
      </sheetData>
      <sheetData sheetId="4"/>
      <sheetData sheetId="5"/>
      <sheetData sheetId="6">
        <row r="7">
          <cell r="Z7">
            <v>3.4063698999999996</v>
          </cell>
        </row>
        <row r="233">
          <cell r="F233">
            <v>214.99258282599996</v>
          </cell>
          <cell r="N233">
            <v>209.07000000000002</v>
          </cell>
          <cell r="V233">
            <v>245.18325191800008</v>
          </cell>
        </row>
      </sheetData>
      <sheetData sheetId="7">
        <row r="6">
          <cell r="AW6">
            <v>1.3120477311902958</v>
          </cell>
        </row>
      </sheetData>
      <sheetData sheetId="8">
        <row r="24">
          <cell r="R24">
            <v>95.735024512780882</v>
          </cell>
        </row>
      </sheetData>
      <sheetData sheetId="9">
        <row r="5">
          <cell r="AH5">
            <v>0</v>
          </cell>
        </row>
      </sheetData>
      <sheetData sheetId="10">
        <row r="13">
          <cell r="K13">
            <v>0</v>
          </cell>
        </row>
      </sheetData>
      <sheetData sheetId="11">
        <row r="25">
          <cell r="X25">
            <v>8.9107337894947563</v>
          </cell>
        </row>
      </sheetData>
      <sheetData sheetId="12">
        <row r="6">
          <cell r="C6">
            <v>0</v>
          </cell>
        </row>
      </sheetData>
      <sheetData sheetId="13">
        <row r="34">
          <cell r="H34">
            <v>327.19381096612739</v>
          </cell>
        </row>
      </sheetData>
      <sheetData sheetId="14">
        <row r="25">
          <cell r="K25">
            <v>3.9374645938216254E-2</v>
          </cell>
        </row>
      </sheetData>
      <sheetData sheetId="15">
        <row r="5">
          <cell r="AC5">
            <v>3202</v>
          </cell>
        </row>
      </sheetData>
      <sheetData sheetId="16">
        <row r="78">
          <cell r="I78">
            <v>43042.511526228787</v>
          </cell>
        </row>
      </sheetData>
      <sheetData sheetId="17">
        <row r="23">
          <cell r="J23">
            <v>9.6600000000000005E-2</v>
          </cell>
        </row>
      </sheetData>
      <sheetData sheetId="18">
        <row r="10">
          <cell r="G10">
            <v>142.27395097268763</v>
          </cell>
        </row>
      </sheetData>
      <sheetData sheetId="19"/>
      <sheetData sheetId="20">
        <row r="14">
          <cell r="D14">
            <v>0.83720000000000006</v>
          </cell>
        </row>
      </sheetData>
      <sheetData sheetId="21">
        <row r="62">
          <cell r="T62">
            <v>3.9892058040198344</v>
          </cell>
        </row>
      </sheetData>
      <sheetData sheetId="22">
        <row r="6">
          <cell r="AB6">
            <v>1617.4522786292432</v>
          </cell>
        </row>
      </sheetData>
      <sheetData sheetId="23"/>
      <sheetData sheetId="2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Capacity"/>
      <sheetName val="Availability"/>
      <sheetName val="PLF"/>
      <sheetName val="AUX"/>
      <sheetName val="Energy"/>
      <sheetName val="GSHR"/>
      <sheetName val="SFOC"/>
      <sheetName val="Transit Loss"/>
      <sheetName val="MSPGCL Fuel Data-MYT"/>
      <sheetName val="GCV data"/>
      <sheetName val="Fuel Prices"/>
      <sheetName val="GCV of fuels"/>
      <sheetName val="EC-FY 2017-18"/>
      <sheetName val="EC-FY 2018-19"/>
      <sheetName val="EC-FY 2019-20"/>
      <sheetName val="ECR(Summary)"/>
      <sheetName val="MYT(PPT)"/>
      <sheetName val="EC-FY 2020-21"/>
      <sheetName val="EC-FY 2021-22 "/>
      <sheetName val="EC-FY 2022-23 "/>
      <sheetName val="EC-FY 2023-24 "/>
      <sheetName val="EC-FY 2024-25"/>
      <sheetName val="Other charges"/>
      <sheetName val="Capex Input"/>
      <sheetName val="Add Cap Input-R"/>
      <sheetName val="Addl. Cap.(Summary)"/>
      <sheetName val="Addl. Cap.(4th MYT)"/>
      <sheetName val="RoE"/>
      <sheetName val="IoL"/>
      <sheetName val="RSD"/>
      <sheetName val="Depreciation(Summary)"/>
      <sheetName val="Addl. Cap.(Asset class wise)"/>
      <sheetName val="Depreciation"/>
      <sheetName val="O&amp;M"/>
      <sheetName val="O&amp;M (4th MYT)"/>
      <sheetName val="IoWC"/>
      <sheetName val="NTI"/>
      <sheetName val="HYDRO Tariff"/>
      <sheetName val="AFC Reduction"/>
      <sheetName val="Sharing of AUX"/>
      <sheetName val="Summary of True up"/>
      <sheetName val="True-up impact"/>
      <sheetName val="Sheet1"/>
      <sheetName val="Tariff (Order)"/>
      <sheetName val="AFC@Target Availability"/>
      <sheetName val="True-up(PPT)"/>
      <sheetName val="F2.6(SHP)"/>
      <sheetName val="F2.6(Bhira)"/>
      <sheetName val="F2.6(Koyna)"/>
      <sheetName val="Sheet2"/>
      <sheetName val="F2.6(Tillari)"/>
      <sheetName val="F2.2(Bhusawal)"/>
      <sheetName val="F2.3(Bhusawal)"/>
      <sheetName val="F2.2(CPR)"/>
      <sheetName val="F2.3(CPR)"/>
      <sheetName val="F2.2(KPKD)"/>
      <sheetName val="F2.3(KPKD)"/>
      <sheetName val="F2.2(Koradi)"/>
      <sheetName val="F2.3(Koradi)"/>
      <sheetName val="F2.2(Nashik)"/>
      <sheetName val="F2.3(Nashik)"/>
      <sheetName val="F2.2(Uran)"/>
      <sheetName val="F2.3(Uran)"/>
      <sheetName val="F2.2(Paras 3&amp;4)"/>
      <sheetName val="F2.3(Paras 3&amp;4)"/>
      <sheetName val="F2.2(Parli 6&amp;7)"/>
      <sheetName val="F2.3(Parli 6&amp;7)"/>
      <sheetName val="F2.2(KPKD 5)"/>
      <sheetName val="F2.3(KPKD 5)"/>
      <sheetName val="F2.2(BSWL 4&amp;5)"/>
      <sheetName val="F2.3(BSWL 4&amp;5)"/>
      <sheetName val="F2.2(Koradi 8-10)"/>
      <sheetName val="F2.3(Koradi 8-10)"/>
      <sheetName val="F2.2(CPR 8&amp;9)"/>
      <sheetName val="F2.3(CPR 8&amp;9)"/>
      <sheetName val="F2.2(Parli 8)"/>
      <sheetName val="F2.3(Parli 8)"/>
      <sheetName val="F5(BSWL)"/>
      <sheetName val="F5(CPR)"/>
      <sheetName val="F5(KPKD)"/>
      <sheetName val="F5(Koradi)"/>
      <sheetName val="F5(Nasik)"/>
      <sheetName val="F5(Parli)"/>
      <sheetName val="F5(Uran)"/>
      <sheetName val="F5(Paras 3&amp;4)"/>
      <sheetName val="F5(Parli 6&amp;7)"/>
      <sheetName val="F5(KPKD 5)"/>
      <sheetName val="F5(BSWL 4&amp;5)"/>
      <sheetName val="F5(Koradi 8-10)"/>
      <sheetName val="F5(CPR 8&amp;9)"/>
      <sheetName val="F5(Parli 8)"/>
      <sheetName val="F5(SHP)"/>
      <sheetName val="F5(Bhira)"/>
      <sheetName val="F5(Koyna)"/>
      <sheetName val="F5(Tillari)"/>
      <sheetName val="F6(BSWL)"/>
      <sheetName val="F6(CPR)"/>
      <sheetName val="F6(KPKD)"/>
      <sheetName val="F6(Koradi)"/>
      <sheetName val="F6(Nasik)"/>
      <sheetName val="F6(Parli)"/>
      <sheetName val="F6(Uran)"/>
      <sheetName val="F6(Paras 3&amp;4)"/>
      <sheetName val="F6(Parli 6&amp;7)"/>
      <sheetName val="F6(KPKD 5)"/>
      <sheetName val="F6(BSWL 4&amp;5)"/>
      <sheetName val="F6(Koradi 8-10)"/>
      <sheetName val="F6(CPR 8&amp;9)"/>
      <sheetName val="F6(Parli 8)"/>
      <sheetName val="F6(SHP)"/>
      <sheetName val="F6(Bhira)"/>
      <sheetName val="F6(Koyna)"/>
      <sheetName val="F6(Tillari)"/>
      <sheetName val="F7(BSWL)"/>
      <sheetName val="F7(CPR)"/>
      <sheetName val="F7(KPKD)"/>
      <sheetName val="F7(Koradi)"/>
      <sheetName val="F7(Nasik)"/>
      <sheetName val="F7(Uran)"/>
      <sheetName val="F7(Paras 3&amp;4)"/>
      <sheetName val="F7(Parli 6&amp;7)"/>
      <sheetName val="F7(KPKD 5)"/>
      <sheetName val="F7(BSWL 4&amp;5)"/>
      <sheetName val="F7(Koradi 8-10)"/>
      <sheetName val="F7(CPR 8&amp;9)"/>
      <sheetName val="F7(Parli 8)"/>
      <sheetName val="F7(SHP)"/>
      <sheetName val="F7(Bhira)"/>
      <sheetName val="F7(Koyna)"/>
      <sheetName val="F7(Tillari)"/>
      <sheetName val="Q5 Bhusawal (U-2,3)"/>
      <sheetName val="Q5 Bhusawal (U-4,5)"/>
      <sheetName val="Q5 Cpur (U-1,7,9)"/>
      <sheetName val="Q5 Cpur (U-8)"/>
      <sheetName val="Q5 Nasik"/>
      <sheetName val="Q5 Paras"/>
      <sheetName val="Q5 Parli (U-6,7)"/>
      <sheetName val="Q5 Parli (U-8)"/>
      <sheetName val="Q5 KPKD (U-1,4)"/>
      <sheetName val="Q5 KPKD (U-5)"/>
      <sheetName val="Q5 Koradi (U-5 to 7)"/>
      <sheetName val="Q5 Koradi (U-8)"/>
      <sheetName val="MSPGCL MYT Order-Final Model_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6">
          <cell r="L16">
            <v>0</v>
          </cell>
          <cell r="S16">
            <v>39.377432999999996</v>
          </cell>
          <cell r="X16">
            <v>132.396467</v>
          </cell>
        </row>
      </sheetData>
      <sheetData sheetId="27"/>
      <sheetData sheetId="28">
        <row r="34">
          <cell r="G34">
            <v>0.155</v>
          </cell>
        </row>
      </sheetData>
      <sheetData sheetId="29">
        <row r="34">
          <cell r="G34">
            <v>0.1194686786871291</v>
          </cell>
        </row>
      </sheetData>
      <sheetData sheetId="30"/>
      <sheetData sheetId="31"/>
      <sheetData sheetId="32"/>
      <sheetData sheetId="33"/>
      <sheetData sheetId="34"/>
      <sheetData sheetId="35"/>
      <sheetData sheetId="36">
        <row r="24">
          <cell r="J24">
            <v>0.14050000000000001</v>
          </cell>
        </row>
      </sheetData>
      <sheetData sheetId="37"/>
      <sheetData sheetId="38"/>
      <sheetData sheetId="39">
        <row r="15">
          <cell r="D15">
            <v>0.80900000000000005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Review Order_180 of 2020"/>
      <sheetName val="BTPS_4-5 LD Impact"/>
      <sheetName val="KRD_8-10 LD impact"/>
      <sheetName val="CPR8-9 UDL impact"/>
      <sheetName val="Parli8 UDL impact"/>
      <sheetName val="GFA"/>
      <sheetName val="IoL"/>
      <sheetName val="RoE"/>
      <sheetName val="MoF"/>
      <sheetName val="Rate of RoE"/>
      <sheetName val="Depreciation (Summary)"/>
      <sheetName val="Depreciation"/>
      <sheetName val="O&amp;M (Summary)"/>
      <sheetName val="O&amp;M expenses"/>
      <sheetName val="EC"/>
      <sheetName val="Price &amp; GCV of fuels"/>
      <sheetName val="IoWC"/>
      <sheetName val="ARR"/>
      <sheetName val="Hydro tariff"/>
      <sheetName val="AFC reduction"/>
      <sheetName val="Sharing of AUX"/>
      <sheetName val="Summary of true-up"/>
      <sheetName val="Total gap(surplus)"/>
      <sheetName val="Summary of Tariff"/>
      <sheetName val="Correction in Opening balance_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3">
          <cell r="K13">
            <v>119.19438113905929</v>
          </cell>
          <cell r="X13">
            <v>101.36135381055578</v>
          </cell>
          <cell r="AK13">
            <v>76.644511674694868</v>
          </cell>
          <cell r="AX13">
            <v>64.79772661267404</v>
          </cell>
          <cell r="BK13">
            <v>58.175285618442103</v>
          </cell>
          <cell r="BX13">
            <v>58.047215429854027</v>
          </cell>
        </row>
        <row r="14">
          <cell r="K14">
            <v>295.05278899758969</v>
          </cell>
          <cell r="X14">
            <v>266.55815494459995</v>
          </cell>
          <cell r="AK14">
            <v>230.46031658637196</v>
          </cell>
          <cell r="AX14">
            <v>196.95509441823179</v>
          </cell>
          <cell r="BK14">
            <v>162.24502041405395</v>
          </cell>
          <cell r="BX14">
            <v>143.7577505818214</v>
          </cell>
        </row>
        <row r="16">
          <cell r="AX16">
            <v>326.7564411691061</v>
          </cell>
          <cell r="BK16">
            <v>308.33687650013269</v>
          </cell>
          <cell r="BX16">
            <v>290.79859491915926</v>
          </cell>
        </row>
        <row r="18">
          <cell r="AK18">
            <v>1.1091491478385209</v>
          </cell>
          <cell r="AX18">
            <v>1.9308531537071956</v>
          </cell>
          <cell r="BK18">
            <v>5.5423217333750365</v>
          </cell>
          <cell r="BX18">
            <v>10.009927695996728</v>
          </cell>
        </row>
      </sheetData>
      <sheetData sheetId="8">
        <row r="13">
          <cell r="E13">
            <v>111.38454575145558</v>
          </cell>
          <cell r="H13">
            <v>101.13574149924216</v>
          </cell>
          <cell r="K13">
            <v>103.06497522843438</v>
          </cell>
          <cell r="N13">
            <v>105.04451362098949</v>
          </cell>
          <cell r="Q13">
            <v>111.16617340359818</v>
          </cell>
          <cell r="T13">
            <v>122.74594318620689</v>
          </cell>
        </row>
        <row r="14">
          <cell r="E14">
            <v>197.67268755548466</v>
          </cell>
          <cell r="H14">
            <v>187.7536400596436</v>
          </cell>
          <cell r="K14">
            <v>182.08618365104158</v>
          </cell>
          <cell r="N14">
            <v>183.23340069277211</v>
          </cell>
          <cell r="Q14">
            <v>183.79536069277211</v>
          </cell>
          <cell r="T14">
            <v>194.07213069277211</v>
          </cell>
        </row>
        <row r="16">
          <cell r="N16">
            <v>178.27007124401302</v>
          </cell>
          <cell r="Q16">
            <v>187.93364124401302</v>
          </cell>
          <cell r="T16">
            <v>198.89606124401305</v>
          </cell>
        </row>
        <row r="18">
          <cell r="K18">
            <v>4.6245709131909871</v>
          </cell>
          <cell r="N18">
            <v>5.949390319411985</v>
          </cell>
          <cell r="Q18">
            <v>8.3877668894119868</v>
          </cell>
          <cell r="T18">
            <v>10.974546889411986</v>
          </cell>
        </row>
      </sheetData>
      <sheetData sheetId="9"/>
      <sheetData sheetId="10"/>
      <sheetData sheetId="11">
        <row r="13">
          <cell r="E13">
            <v>177.4979677009311</v>
          </cell>
          <cell r="H13">
            <v>182.11428842455439</v>
          </cell>
          <cell r="K13">
            <v>184.21278457364002</v>
          </cell>
          <cell r="N13">
            <v>182.69517548090818</v>
          </cell>
          <cell r="Q13">
            <v>190.30379698931353</v>
          </cell>
          <cell r="T13">
            <v>203.47180060192028</v>
          </cell>
        </row>
        <row r="14">
          <cell r="E14">
            <v>341.4232185006291</v>
          </cell>
          <cell r="H14">
            <v>343.57857554058791</v>
          </cell>
          <cell r="K14">
            <v>344.98847920740093</v>
          </cell>
          <cell r="N14">
            <v>346.1593204873999</v>
          </cell>
          <cell r="Q14">
            <v>346.80006250073023</v>
          </cell>
          <cell r="T14">
            <v>358.87160437193887</v>
          </cell>
        </row>
        <row r="16">
          <cell r="N16">
            <v>340.45204761448264</v>
          </cell>
          <cell r="Q16">
            <v>352.66567319969198</v>
          </cell>
          <cell r="T16">
            <v>366.44700119969195</v>
          </cell>
        </row>
        <row r="18">
          <cell r="K18">
            <v>36.749182397072985</v>
          </cell>
          <cell r="N18">
            <v>11.708729755678457</v>
          </cell>
          <cell r="Q18">
            <v>14.725155541920241</v>
          </cell>
          <cell r="T18">
            <v>19.070698708523864</v>
          </cell>
        </row>
      </sheetData>
      <sheetData sheetId="12">
        <row r="177">
          <cell r="H177">
            <v>0</v>
          </cell>
        </row>
      </sheetData>
      <sheetData sheetId="13"/>
      <sheetData sheetId="14"/>
      <sheetData sheetId="15"/>
      <sheetData sheetId="16"/>
      <sheetData sheetId="17">
        <row r="31">
          <cell r="J31">
            <v>9.6600000000000005E-2</v>
          </cell>
        </row>
        <row r="32">
          <cell r="J32">
            <v>9.6600000000000005E-2</v>
          </cell>
        </row>
        <row r="49">
          <cell r="J49">
            <v>8.5699999999999998E-2</v>
          </cell>
        </row>
        <row r="50">
          <cell r="J50">
            <v>8.5699999999999998E-2</v>
          </cell>
        </row>
        <row r="67">
          <cell r="J67">
            <v>8.5000000000000006E-2</v>
          </cell>
        </row>
        <row r="68">
          <cell r="J68">
            <v>8.5000000000000006E-2</v>
          </cell>
        </row>
        <row r="72">
          <cell r="J72">
            <v>8.5000000000000006E-2</v>
          </cell>
        </row>
        <row r="85">
          <cell r="J85">
            <v>9.4500000000000001E-2</v>
          </cell>
        </row>
        <row r="86">
          <cell r="J86">
            <v>9.4500000000000001E-2</v>
          </cell>
        </row>
        <row r="88">
          <cell r="J88">
            <v>9.4500000000000001E-2</v>
          </cell>
        </row>
        <row r="90">
          <cell r="J90">
            <v>9.4500000000000001E-2</v>
          </cell>
        </row>
        <row r="103">
          <cell r="J103">
            <v>9.4500000000000001E-2</v>
          </cell>
        </row>
        <row r="104">
          <cell r="J104">
            <v>9.4500000000000001E-2</v>
          </cell>
        </row>
        <row r="106">
          <cell r="J106">
            <v>9.4500000000000001E-2</v>
          </cell>
        </row>
        <row r="108">
          <cell r="J108">
            <v>9.4500000000000001E-2</v>
          </cell>
        </row>
        <row r="121">
          <cell r="J121">
            <v>9.4500000000000001E-2</v>
          </cell>
        </row>
        <row r="122">
          <cell r="J122">
            <v>9.4500000000000001E-2</v>
          </cell>
        </row>
        <row r="124">
          <cell r="J124">
            <v>9.4500000000000001E-2</v>
          </cell>
        </row>
        <row r="126">
          <cell r="J126">
            <v>9.4500000000000001E-2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Review Order_180 of 2020"/>
      <sheetName val="BTPS_4-5 LD Impact"/>
      <sheetName val="KRD_8-10 LD impact"/>
      <sheetName val="CPR8-9 UDL impact"/>
      <sheetName val="Parli8 UDL impact"/>
      <sheetName val="GFA"/>
      <sheetName val="IoL"/>
      <sheetName val="RoE"/>
      <sheetName val="MoF"/>
      <sheetName val="Rate of RoE"/>
      <sheetName val="Depreciation (Summary)"/>
      <sheetName val="Depreciation"/>
      <sheetName val="O&amp;M (Summary)"/>
      <sheetName val="O&amp;M expenses"/>
      <sheetName val="EC"/>
      <sheetName val="Price &amp; GCV of fuels"/>
      <sheetName val="IoWC"/>
      <sheetName val="Hydro tariff"/>
      <sheetName val="Sharing of AUX"/>
      <sheetName val="AFC reduction"/>
      <sheetName val="ARR"/>
      <sheetName val="Summary of true-up"/>
      <sheetName val="Total gap(surplus)"/>
      <sheetName val="Summary of Tarif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3">
          <cell r="K13">
            <v>116.64697055808058</v>
          </cell>
          <cell r="X13">
            <v>99.1164049924175</v>
          </cell>
          <cell r="AK13">
            <v>75.021892959506033</v>
          </cell>
          <cell r="AX13">
            <v>63.52600214647309</v>
          </cell>
          <cell r="BK13">
            <v>57.254282828850897</v>
          </cell>
          <cell r="BX13">
            <v>57.458569888548254</v>
          </cell>
        </row>
        <row r="14">
          <cell r="K14">
            <v>295.56830591628108</v>
          </cell>
          <cell r="X14">
            <v>267.23695933563448</v>
          </cell>
          <cell r="AK14">
            <v>231.29505209102459</v>
          </cell>
          <cell r="AX14">
            <v>197.94967578015914</v>
          </cell>
          <cell r="BK14">
            <v>163.39944763325607</v>
          </cell>
          <cell r="BX14">
            <v>145.07202365829826</v>
          </cell>
        </row>
        <row r="16">
          <cell r="AX16">
            <v>326.7564411691061</v>
          </cell>
          <cell r="BK16">
            <v>308.33687650013269</v>
          </cell>
          <cell r="BX16">
            <v>290.79859491915926</v>
          </cell>
        </row>
        <row r="18">
          <cell r="AK18">
            <v>1.0306357032392821</v>
          </cell>
          <cell r="AX18">
            <v>1.8127920497279322</v>
          </cell>
          <cell r="BK18">
            <v>5.3680867661421097</v>
          </cell>
          <cell r="BX18">
            <v>9.8356927287638012</v>
          </cell>
        </row>
      </sheetData>
      <sheetData sheetId="8">
        <row r="13">
          <cell r="E13">
            <v>109.97742878145554</v>
          </cell>
          <cell r="H13">
            <v>99.864797139242128</v>
          </cell>
          <cell r="K13">
            <v>101.79403086843435</v>
          </cell>
          <cell r="N13">
            <v>103.77356926098946</v>
          </cell>
          <cell r="Q13">
            <v>109.89522904359815</v>
          </cell>
          <cell r="T13">
            <v>121.47499882620686</v>
          </cell>
        </row>
        <row r="14">
          <cell r="E14">
            <v>197.67268755548466</v>
          </cell>
          <cell r="H14">
            <v>187.7536400596436</v>
          </cell>
          <cell r="K14">
            <v>182.08618365104158</v>
          </cell>
          <cell r="N14">
            <v>183.23340069277211</v>
          </cell>
          <cell r="Q14">
            <v>183.79536069277211</v>
          </cell>
          <cell r="T14">
            <v>194.07213069277211</v>
          </cell>
        </row>
        <row r="16">
          <cell r="N16">
            <v>178.27007124401302</v>
          </cell>
          <cell r="Q16">
            <v>187.93364124401302</v>
          </cell>
          <cell r="T16">
            <v>198.89606124401305</v>
          </cell>
        </row>
        <row r="18">
          <cell r="K18">
            <v>4.6245709131909871</v>
          </cell>
          <cell r="N18">
            <v>5.949390319411985</v>
          </cell>
          <cell r="Q18">
            <v>8.3877668894119868</v>
          </cell>
          <cell r="T18">
            <v>10.974546889411986</v>
          </cell>
        </row>
      </sheetData>
      <sheetData sheetId="9"/>
      <sheetData sheetId="10"/>
      <sheetData sheetId="11">
        <row r="13">
          <cell r="E13">
            <v>176.85801686085523</v>
          </cell>
          <cell r="H13">
            <v>177.78431287055457</v>
          </cell>
          <cell r="K13">
            <v>179.88280901964021</v>
          </cell>
          <cell r="N13">
            <v>178.31761417846991</v>
          </cell>
          <cell r="Q13">
            <v>185.9781038661242</v>
          </cell>
          <cell r="T13">
            <v>199.54995761616146</v>
          </cell>
        </row>
        <row r="14">
          <cell r="E14">
            <v>339.8908110144144</v>
          </cell>
          <cell r="H14">
            <v>342.0461680543732</v>
          </cell>
          <cell r="K14">
            <v>343.45607172118616</v>
          </cell>
          <cell r="N14">
            <v>344.62691300118519</v>
          </cell>
          <cell r="Q14">
            <v>345.26765501451547</v>
          </cell>
          <cell r="T14">
            <v>357.33919688572411</v>
          </cell>
        </row>
        <row r="16">
          <cell r="N16">
            <v>340.45204761448264</v>
          </cell>
          <cell r="Q16">
            <v>352.66567319969198</v>
          </cell>
          <cell r="T16">
            <v>366.44700119969195</v>
          </cell>
        </row>
        <row r="18">
          <cell r="K18">
            <v>36.749182397072985</v>
          </cell>
          <cell r="N18">
            <v>11.708729755678457</v>
          </cell>
          <cell r="Q18">
            <v>14.725155541920241</v>
          </cell>
          <cell r="T18">
            <v>19.070698708523864</v>
          </cell>
        </row>
      </sheetData>
      <sheetData sheetId="12"/>
      <sheetData sheetId="13">
        <row r="5">
          <cell r="H5">
            <v>103.08306873163146</v>
          </cell>
        </row>
      </sheetData>
      <sheetData sheetId="14"/>
      <sheetData sheetId="15">
        <row r="13">
          <cell r="C13">
            <v>0.85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SHEET"/>
      <sheetName val="SR"/>
      <sheetName val="BALANCE_SHEET"/>
      <sheetName val="fcl"/>
      <sheetName val="BALANCE_SHEET1"/>
      <sheetName val="BALANCE_SHEET2"/>
      <sheetName val="BALANCE_SHEET3"/>
      <sheetName val="77S(O)"/>
      <sheetName val="CONBS"/>
      <sheetName val="expired"/>
      <sheetName val="DURGESH"/>
      <sheetName val="04REL"/>
      <sheetName val="01.11.2004"/>
      <sheetName val="TRIALBALANCE"/>
      <sheetName val="BALANCE_SHEET4"/>
      <sheetName val="Risks of material misstatement"/>
      <sheetName val="BALANCE_SHEET5"/>
      <sheetName val="1.Loans Control Chart- Mar 2007"/>
      <sheetName val="BALANCE_SHEET6"/>
      <sheetName val="Scheme"/>
      <sheetName val="Chart-Major customer"/>
      <sheetName val="ROMM Data for Validation"/>
      <sheetName val="Trial Report"/>
      <sheetName val="License Area"/>
      <sheetName val="Validation Details"/>
      <sheetName val="Data from Access"/>
      <sheetName val="Material "/>
      <sheetName val="Labour &amp; Plant"/>
      <sheetName val="summary"/>
      <sheetName val="PTIN03"/>
      <sheetName val="BALANCE_SHEET7"/>
      <sheetName val="Risks_of_material_misstatement"/>
      <sheetName val="1_Loans_Control_Chart-_Mar_2007"/>
      <sheetName val="ROMM_Data_for_Validation"/>
      <sheetName val="Validation_Details"/>
      <sheetName val="Data_from_Access"/>
      <sheetName val="Instructions"/>
      <sheetName val="BS "/>
      <sheetName val="ANUAL PLAN"/>
      <sheetName val="Allahabad Bank"/>
      <sheetName val="Bank of Baroda"/>
      <sheetName val="BOI"/>
      <sheetName val="Canara"/>
      <sheetName val="Indian"/>
      <sheetName val="IDBI"/>
      <sheetName val="IOB"/>
      <sheetName val="PNB"/>
      <sheetName val="Punjab &amp; Sind"/>
      <sheetName val="SBHyderabad"/>
      <sheetName val="SBI"/>
      <sheetName val="SBMysore"/>
      <sheetName val="SBPatiala"/>
      <sheetName val="SBSaurashtra"/>
      <sheetName val="Union Bank"/>
      <sheetName val="Ins Erection"/>
      <sheetName val="plbs"/>
      <sheetName val="FitOutConfCentre"/>
      <sheetName val="Accounts"/>
      <sheetName val="Sheet2"/>
      <sheetName val="Top Sheet"/>
      <sheetName val="2005"/>
      <sheetName val="P&amp;L"/>
      <sheetName val="BALANCE-SHEET"/>
      <sheetName val="sdrs_mar"/>
      <sheetName val="tb, p&amp;l, bs"/>
      <sheetName val="data"/>
      <sheetName val="ACK-NEW"/>
      <sheetName val="x-rate"/>
      <sheetName val="Les Cèdres"/>
      <sheetName val="COMPLEXALL"/>
    </sheetNames>
    <sheetDataSet>
      <sheetData sheetId="0" refreshError="1">
        <row r="1">
          <cell r="B1" t="str">
            <v>ESSAR OIL LIMITED</v>
          </cell>
        </row>
        <row r="58">
          <cell r="K58" t="str">
            <v>:</v>
          </cell>
          <cell r="L58">
            <v>407888122</v>
          </cell>
          <cell r="M58" t="str">
            <v>:</v>
          </cell>
        </row>
        <row r="59">
          <cell r="K59" t="str">
            <v>:</v>
          </cell>
          <cell r="L59" t="str">
            <v>-</v>
          </cell>
          <cell r="M59" t="str">
            <v>:</v>
          </cell>
        </row>
        <row r="60">
          <cell r="K60" t="str">
            <v>:</v>
          </cell>
          <cell r="M60" t="str">
            <v>:</v>
          </cell>
        </row>
        <row r="61">
          <cell r="K61" t="str">
            <v>:</v>
          </cell>
          <cell r="L61">
            <v>-319358932</v>
          </cell>
          <cell r="M61" t="str">
            <v>:</v>
          </cell>
        </row>
        <row r="62">
          <cell r="K62" t="str">
            <v>:</v>
          </cell>
          <cell r="M62" t="str">
            <v>:</v>
          </cell>
        </row>
        <row r="63">
          <cell r="K63" t="str">
            <v>:</v>
          </cell>
          <cell r="L63">
            <v>23383172</v>
          </cell>
          <cell r="M63" t="str">
            <v>:</v>
          </cell>
        </row>
        <row r="64">
          <cell r="K64" t="str">
            <v>:</v>
          </cell>
          <cell r="L64" t="str">
            <v>-</v>
          </cell>
          <cell r="M64" t="str">
            <v>:</v>
          </cell>
        </row>
        <row r="65">
          <cell r="K65" t="str">
            <v>:</v>
          </cell>
          <cell r="L65">
            <v>1352522244.49</v>
          </cell>
          <cell r="M65" t="str">
            <v>:</v>
          </cell>
        </row>
        <row r="67">
          <cell r="L67">
            <v>821501408.50999999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>
        <row r="1">
          <cell r="B1" t="str">
            <v>ESSAR OIL LIMITED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B1" t="str">
            <v>ESSAR OIL LIMITED</v>
          </cell>
        </row>
      </sheetData>
      <sheetData sheetId="15" refreshError="1"/>
      <sheetData sheetId="16">
        <row r="1">
          <cell r="B1" t="str">
            <v>ESSAR OIL LIMITED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1">
          <cell r="B1" t="str">
            <v>ESSAR OIL LIMITED</v>
          </cell>
        </row>
      </sheetData>
      <sheetData sheetId="31">
        <row r="1">
          <cell r="B1" t="str">
            <v>ESSAR OIL LIMITED</v>
          </cell>
        </row>
      </sheetData>
      <sheetData sheetId="32">
        <row r="1">
          <cell r="B1" t="str">
            <v>ESSAR OIL LIMITED</v>
          </cell>
        </row>
      </sheetData>
      <sheetData sheetId="33">
        <row r="1">
          <cell r="B1" t="str">
            <v>ESSAR OIL LIMITED</v>
          </cell>
        </row>
      </sheetData>
      <sheetData sheetId="34">
        <row r="1">
          <cell r="B1" t="str">
            <v>ESSAR OIL LIMITED</v>
          </cell>
        </row>
      </sheetData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1FE8-D58C-46B7-87DC-863EAC5B5F99}">
  <dimension ref="B1:AK102"/>
  <sheetViews>
    <sheetView showGridLines="0" tabSelected="1" zoomScale="86" workbookViewId="0">
      <selection activeCell="F5" sqref="F5"/>
    </sheetView>
  </sheetViews>
  <sheetFormatPr defaultColWidth="8.81640625" defaultRowHeight="14.5" x14ac:dyDescent="0.35"/>
  <cols>
    <col min="2" max="2" width="17" customWidth="1"/>
    <col min="3" max="3" width="13.1796875" customWidth="1"/>
    <col min="4" max="4" width="11.81640625" customWidth="1"/>
    <col min="5" max="5" width="9.453125" customWidth="1"/>
    <col min="6" max="6" width="13.81640625" customWidth="1"/>
    <col min="7" max="7" width="11.1796875" customWidth="1"/>
    <col min="8" max="8" width="9.453125" customWidth="1"/>
    <col min="9" max="9" width="11.81640625" customWidth="1"/>
    <col min="10" max="10" width="11" customWidth="1"/>
    <col min="11" max="11" width="8.6328125" customWidth="1"/>
    <col min="12" max="12" width="10.36328125" customWidth="1"/>
    <col min="13" max="13" width="7.08984375" customWidth="1"/>
    <col min="14" max="14" width="14.54296875" customWidth="1"/>
    <col min="17" max="17" width="14.81640625" bestFit="1" customWidth="1"/>
    <col min="18" max="18" width="13.453125" bestFit="1" customWidth="1"/>
    <col min="19" max="19" width="12.453125" customWidth="1"/>
    <col min="21" max="21" width="14.1796875" customWidth="1"/>
    <col min="22" max="22" width="11.1796875" customWidth="1"/>
    <col min="24" max="24" width="11.81640625" customWidth="1"/>
    <col min="25" max="25" width="10.90625" bestFit="1" customWidth="1"/>
    <col min="27" max="27" width="11.1796875" customWidth="1"/>
    <col min="31" max="31" width="35.81640625" customWidth="1"/>
    <col min="32" max="32" width="15.81640625" customWidth="1"/>
    <col min="33" max="33" width="12.81640625" bestFit="1" customWidth="1"/>
    <col min="34" max="34" width="36.1796875" bestFit="1" customWidth="1"/>
    <col min="35" max="35" width="12.81640625" bestFit="1" customWidth="1"/>
    <col min="36" max="36" width="11.81640625" customWidth="1"/>
    <col min="37" max="37" width="10.453125" bestFit="1" customWidth="1"/>
  </cols>
  <sheetData>
    <row r="1" spans="2:18" x14ac:dyDescent="0.35">
      <c r="B1" s="60" t="s">
        <v>50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2:18" ht="15" thickBot="1" x14ac:dyDescent="0.4">
      <c r="B2" s="12" t="s">
        <v>49</v>
      </c>
    </row>
    <row r="3" spans="2:18" s="58" customFormat="1" x14ac:dyDescent="0.35">
      <c r="B3" s="59" t="s">
        <v>15</v>
      </c>
      <c r="C3" s="52" t="s">
        <v>45</v>
      </c>
      <c r="D3" s="51"/>
      <c r="E3" s="53"/>
      <c r="F3" s="52" t="s">
        <v>44</v>
      </c>
      <c r="G3" s="51"/>
      <c r="H3" s="53"/>
      <c r="I3" s="52" t="s">
        <v>43</v>
      </c>
      <c r="J3" s="51"/>
      <c r="K3" s="50"/>
      <c r="L3" s="49" t="s">
        <v>42</v>
      </c>
      <c r="M3" s="48" t="s">
        <v>41</v>
      </c>
      <c r="N3" s="47" t="s">
        <v>40</v>
      </c>
    </row>
    <row r="4" spans="2:18" ht="50" customHeight="1" x14ac:dyDescent="0.35">
      <c r="B4" s="33" t="s">
        <v>39</v>
      </c>
      <c r="C4" s="31" t="s">
        <v>35</v>
      </c>
      <c r="D4" s="30" t="s">
        <v>34</v>
      </c>
      <c r="E4" s="32" t="s">
        <v>38</v>
      </c>
      <c r="F4" s="31" t="s">
        <v>37</v>
      </c>
      <c r="G4" s="30" t="s">
        <v>34</v>
      </c>
      <c r="H4" s="32" t="s">
        <v>36</v>
      </c>
      <c r="I4" s="31" t="s">
        <v>35</v>
      </c>
      <c r="J4" s="30" t="s">
        <v>34</v>
      </c>
      <c r="K4" s="29" t="s">
        <v>33</v>
      </c>
      <c r="L4" s="46"/>
      <c r="M4" s="45"/>
      <c r="N4" s="44"/>
    </row>
    <row r="5" spans="2:18" x14ac:dyDescent="0.35">
      <c r="B5" s="25" t="s">
        <v>32</v>
      </c>
      <c r="C5" s="8">
        <f>'[6]Depreciation (Summary)'!$E$14</f>
        <v>339.8908110144144</v>
      </c>
      <c r="D5" s="8">
        <f>'[5]Depreciation (Summary)'!$E$14</f>
        <v>341.4232185006291</v>
      </c>
      <c r="E5" s="24">
        <f>D5-C5</f>
        <v>1.5324074862147086</v>
      </c>
      <c r="F5" s="8">
        <f>[6]IoL!$K$14</f>
        <v>295.56830591628108</v>
      </c>
      <c r="G5" s="8">
        <f>[5]IoL!$K$14</f>
        <v>295.05278899758969</v>
      </c>
      <c r="H5" s="24">
        <f>G5-F5</f>
        <v>-0.51551691869138949</v>
      </c>
      <c r="I5" s="8">
        <f>[6]RoE!$E$14</f>
        <v>197.67268755548466</v>
      </c>
      <c r="J5" s="8">
        <f>[5]RoE!$E$14</f>
        <v>197.67268755548466</v>
      </c>
      <c r="K5" s="57">
        <f>J5-I5</f>
        <v>0</v>
      </c>
      <c r="L5" s="23">
        <f>E5+H5+K5</f>
        <v>1.0168905675233191</v>
      </c>
      <c r="M5" s="6">
        <f>L5*[5]IoWC!$J$32*45/366</f>
        <v>1.2077659281485978E-2</v>
      </c>
      <c r="N5" s="22">
        <f>SUM(L5:M5)</f>
        <v>1.028968226804805</v>
      </c>
    </row>
    <row r="6" spans="2:18" x14ac:dyDescent="0.35">
      <c r="B6" s="25" t="s">
        <v>30</v>
      </c>
      <c r="C6" s="8">
        <f>'[6]Depreciation (Summary)'!$E$13</f>
        <v>176.85801686085523</v>
      </c>
      <c r="D6" s="8">
        <f>'[5]Depreciation (Summary)'!$E$13</f>
        <v>177.4979677009311</v>
      </c>
      <c r="E6" s="24">
        <f>D6-C6</f>
        <v>0.63995084007586911</v>
      </c>
      <c r="F6" s="8">
        <f>[6]IoL!$K$13</f>
        <v>116.64697055808058</v>
      </c>
      <c r="G6" s="8">
        <f>[5]IoL!$K$13</f>
        <v>119.19438113905929</v>
      </c>
      <c r="H6" s="24">
        <f>G6-F6</f>
        <v>2.5474105809787062</v>
      </c>
      <c r="I6" s="8">
        <f>[6]RoE!$E$13</f>
        <v>109.97742878145554</v>
      </c>
      <c r="J6" s="8">
        <f>[5]RoE!$E$13</f>
        <v>111.38454575145558</v>
      </c>
      <c r="K6" s="57">
        <f>J6-I6</f>
        <v>1.4071169700000326</v>
      </c>
      <c r="L6" s="23">
        <f>E6+H6+K6</f>
        <v>4.5944783910546079</v>
      </c>
      <c r="M6" s="6">
        <f>L6*[5]IoWC!$J$31*45/366</f>
        <v>5.4568845808509236E-2</v>
      </c>
      <c r="N6" s="22">
        <f>SUM(L6:M6)</f>
        <v>4.649047236863117</v>
      </c>
    </row>
    <row r="7" spans="2:18" s="12" customFormat="1" ht="15" thickBot="1" x14ac:dyDescent="0.4">
      <c r="B7" s="43" t="s">
        <v>12</v>
      </c>
      <c r="C7" s="42">
        <f>SUM(C5:C6)</f>
        <v>516.74882787526963</v>
      </c>
      <c r="D7" s="42">
        <f>SUM(D5:D6)</f>
        <v>518.9211862015602</v>
      </c>
      <c r="E7" s="41">
        <f>SUM(E5:E6)</f>
        <v>2.1723583262905777</v>
      </c>
      <c r="F7" s="42">
        <f>SUM(F5:F6)</f>
        <v>412.21527647436164</v>
      </c>
      <c r="G7" s="42">
        <f>SUM(G5:G6)</f>
        <v>414.24717013664895</v>
      </c>
      <c r="H7" s="41">
        <f>SUM(H5:H6)</f>
        <v>2.0318936622873167</v>
      </c>
      <c r="I7" s="42">
        <f>SUM(I5:I6)</f>
        <v>307.65011633694019</v>
      </c>
      <c r="J7" s="42">
        <f>SUM(J5:J6)</f>
        <v>309.05723330694025</v>
      </c>
      <c r="K7" s="56">
        <f>SUM(K5:K6)</f>
        <v>1.4071169700000326</v>
      </c>
      <c r="L7" s="18">
        <f>SUM(L5:L6)</f>
        <v>5.6113689585779269</v>
      </c>
      <c r="M7" s="17">
        <f>SUM(M5:M6)</f>
        <v>6.6646505089995214E-2</v>
      </c>
      <c r="N7" s="16">
        <f>SUM(N5:N6)</f>
        <v>5.6780154636679221</v>
      </c>
      <c r="O7" s="55"/>
      <c r="P7" s="55"/>
      <c r="Q7" s="55"/>
      <c r="R7" s="55"/>
    </row>
    <row r="8" spans="2:18" ht="6" customHeight="1" thickBot="1" x14ac:dyDescent="0.4"/>
    <row r="9" spans="2:18" ht="14.5" customHeight="1" x14ac:dyDescent="0.35">
      <c r="B9" s="40" t="s">
        <v>14</v>
      </c>
      <c r="C9" s="52" t="s">
        <v>45</v>
      </c>
      <c r="D9" s="51"/>
      <c r="E9" s="53"/>
      <c r="F9" s="52" t="s">
        <v>44</v>
      </c>
      <c r="G9" s="51"/>
      <c r="H9" s="53"/>
      <c r="I9" s="52" t="s">
        <v>43</v>
      </c>
      <c r="J9" s="51"/>
      <c r="K9" s="50"/>
      <c r="L9" s="49" t="s">
        <v>42</v>
      </c>
      <c r="M9" s="48" t="s">
        <v>41</v>
      </c>
      <c r="N9" s="47" t="s">
        <v>40</v>
      </c>
    </row>
    <row r="10" spans="2:18" ht="43.5" customHeight="1" x14ac:dyDescent="0.35">
      <c r="B10" s="33" t="s">
        <v>39</v>
      </c>
      <c r="C10" s="31" t="s">
        <v>35</v>
      </c>
      <c r="D10" s="30" t="s">
        <v>34</v>
      </c>
      <c r="E10" s="32" t="s">
        <v>38</v>
      </c>
      <c r="F10" s="31" t="s">
        <v>37</v>
      </c>
      <c r="G10" s="30" t="s">
        <v>34</v>
      </c>
      <c r="H10" s="32" t="s">
        <v>36</v>
      </c>
      <c r="I10" s="31" t="s">
        <v>35</v>
      </c>
      <c r="J10" s="30" t="s">
        <v>34</v>
      </c>
      <c r="K10" s="29" t="s">
        <v>33</v>
      </c>
      <c r="L10" s="46"/>
      <c r="M10" s="45"/>
      <c r="N10" s="44"/>
      <c r="R10" s="54"/>
    </row>
    <row r="11" spans="2:18" x14ac:dyDescent="0.35">
      <c r="B11" s="25" t="s">
        <v>32</v>
      </c>
      <c r="C11" s="8">
        <f>'[6]Depreciation (Summary)'!$H$14</f>
        <v>342.0461680543732</v>
      </c>
      <c r="D11" s="8">
        <f>'[5]Depreciation (Summary)'!$H$14</f>
        <v>343.57857554058791</v>
      </c>
      <c r="E11" s="24">
        <f>D11-C11</f>
        <v>1.5324074862147086</v>
      </c>
      <c r="F11" s="8">
        <f>[6]IoL!$X$14</f>
        <v>267.23695933563448</v>
      </c>
      <c r="G11" s="8">
        <f>[5]IoL!$X$14</f>
        <v>266.55815494459995</v>
      </c>
      <c r="H11" s="24">
        <f>G11-F11</f>
        <v>-0.67880439103453227</v>
      </c>
      <c r="I11" s="8">
        <f>[6]RoE!$H$14</f>
        <v>187.7536400596436</v>
      </c>
      <c r="J11" s="8">
        <f>[5]RoE!$H$14</f>
        <v>187.7536400596436</v>
      </c>
      <c r="K11" s="24">
        <f>J11-I11</f>
        <v>0</v>
      </c>
      <c r="L11" s="23">
        <f>E11+H11+K11</f>
        <v>0.8536030951801763</v>
      </c>
      <c r="M11" s="6">
        <f>L11*[5]IoWC!$J$50*45/366</f>
        <v>8.9943178594599719E-3</v>
      </c>
      <c r="N11" s="22">
        <f>SUM(L11:M11)</f>
        <v>0.86259741303963622</v>
      </c>
      <c r="R11" s="54"/>
    </row>
    <row r="12" spans="2:18" x14ac:dyDescent="0.35">
      <c r="B12" s="25" t="s">
        <v>30</v>
      </c>
      <c r="C12" s="8">
        <f>'[6]Depreciation (Summary)'!$H$13</f>
        <v>177.78431287055457</v>
      </c>
      <c r="D12" s="8">
        <f>'[5]Depreciation (Summary)'!$H$13</f>
        <v>182.11428842455439</v>
      </c>
      <c r="E12" s="24">
        <f>D12-C12</f>
        <v>4.3299755539998159</v>
      </c>
      <c r="F12" s="8">
        <f>[6]IoL!$X$13</f>
        <v>99.1164049924175</v>
      </c>
      <c r="G12" s="8">
        <f>[5]IoL!$X$13</f>
        <v>101.36135381055578</v>
      </c>
      <c r="H12" s="24">
        <f>G12-F12</f>
        <v>2.2449488181382833</v>
      </c>
      <c r="I12" s="8">
        <f>[6]RoE!$H$13</f>
        <v>99.864797139242128</v>
      </c>
      <c r="J12" s="8">
        <f>[5]RoE!$H$13</f>
        <v>101.13574149924216</v>
      </c>
      <c r="K12" s="24">
        <f>J12-I12</f>
        <v>1.2709443600000299</v>
      </c>
      <c r="L12" s="23">
        <f>E12+H12+K12</f>
        <v>7.8458687321381291</v>
      </c>
      <c r="M12" s="6">
        <f>L12*[5]IoWC!$J$49*45/366</f>
        <v>8.2671018484947262E-2</v>
      </c>
      <c r="N12" s="22">
        <f>SUM(L12:M12)</f>
        <v>7.9285397506230764</v>
      </c>
    </row>
    <row r="13" spans="2:18" s="12" customFormat="1" ht="15" thickBot="1" x14ac:dyDescent="0.4">
      <c r="B13" s="43" t="s">
        <v>12</v>
      </c>
      <c r="C13" s="42">
        <f>SUM(C11:C12)</f>
        <v>519.83048092492777</v>
      </c>
      <c r="D13" s="42">
        <f>SUM(D11:D12)</f>
        <v>525.69286396514235</v>
      </c>
      <c r="E13" s="41">
        <f>SUM(E11:E12)</f>
        <v>5.8623830402145245</v>
      </c>
      <c r="F13" s="42">
        <f>SUM(F11:F12)</f>
        <v>366.35336432805195</v>
      </c>
      <c r="G13" s="42">
        <f>SUM(G11:G12)</f>
        <v>367.91950875515573</v>
      </c>
      <c r="H13" s="41">
        <f>SUM(H11:H12)</f>
        <v>1.566144427103751</v>
      </c>
      <c r="I13" s="42">
        <f>SUM(I11:I12)</f>
        <v>287.61843719888572</v>
      </c>
      <c r="J13" s="42">
        <f>SUM(J11:J12)</f>
        <v>288.88938155888576</v>
      </c>
      <c r="K13" s="41">
        <f>SUM(K11:K12)</f>
        <v>1.2709443600000299</v>
      </c>
      <c r="L13" s="18">
        <f>SUM(L11:L12)</f>
        <v>8.6994718273183054</v>
      </c>
      <c r="M13" s="17">
        <f>SUM(M11:M12)</f>
        <v>9.1665336344407239E-2</v>
      </c>
      <c r="N13" s="16">
        <f>SUM(N11:N12)</f>
        <v>8.7911371636627127</v>
      </c>
    </row>
    <row r="14" spans="2:18" ht="6" customHeight="1" thickBot="1" x14ac:dyDescent="0.4"/>
    <row r="15" spans="2:18" ht="14.5" customHeight="1" x14ac:dyDescent="0.35">
      <c r="B15" s="40" t="s">
        <v>13</v>
      </c>
      <c r="C15" s="52" t="s">
        <v>45</v>
      </c>
      <c r="D15" s="51"/>
      <c r="E15" s="53"/>
      <c r="F15" s="52" t="s">
        <v>44</v>
      </c>
      <c r="G15" s="51"/>
      <c r="H15" s="53"/>
      <c r="I15" s="52" t="s">
        <v>43</v>
      </c>
      <c r="J15" s="51"/>
      <c r="K15" s="50"/>
      <c r="L15" s="49" t="s">
        <v>42</v>
      </c>
      <c r="M15" s="48" t="s">
        <v>41</v>
      </c>
      <c r="N15" s="47" t="s">
        <v>40</v>
      </c>
    </row>
    <row r="16" spans="2:18" ht="43.5" customHeight="1" x14ac:dyDescent="0.35">
      <c r="B16" s="33" t="s">
        <v>39</v>
      </c>
      <c r="C16" s="31" t="s">
        <v>35</v>
      </c>
      <c r="D16" s="30" t="s">
        <v>34</v>
      </c>
      <c r="E16" s="32" t="s">
        <v>38</v>
      </c>
      <c r="F16" s="31" t="s">
        <v>37</v>
      </c>
      <c r="G16" s="30" t="s">
        <v>34</v>
      </c>
      <c r="H16" s="32" t="s">
        <v>36</v>
      </c>
      <c r="I16" s="31" t="s">
        <v>35</v>
      </c>
      <c r="J16" s="30" t="s">
        <v>34</v>
      </c>
      <c r="K16" s="29" t="s">
        <v>33</v>
      </c>
      <c r="L16" s="46"/>
      <c r="M16" s="45"/>
      <c r="N16" s="44"/>
    </row>
    <row r="17" spans="2:14" x14ac:dyDescent="0.35">
      <c r="B17" s="25" t="s">
        <v>32</v>
      </c>
      <c r="C17" s="8">
        <f>'[6]Depreciation (Summary)'!$K$14</f>
        <v>343.45607172118616</v>
      </c>
      <c r="D17" s="8">
        <f>'[5]Depreciation (Summary)'!$K$14</f>
        <v>344.98847920740093</v>
      </c>
      <c r="E17" s="24">
        <f>D17-C17</f>
        <v>1.5324074862147654</v>
      </c>
      <c r="F17" s="8">
        <f>[6]IoL!$AK$14</f>
        <v>231.29505209102459</v>
      </c>
      <c r="G17" s="8">
        <f>[5]IoL!$AK$14</f>
        <v>230.46031658637196</v>
      </c>
      <c r="H17" s="24">
        <f>G17-F17</f>
        <v>-0.83473550465262747</v>
      </c>
      <c r="I17" s="8">
        <f>[6]RoE!$K$14</f>
        <v>182.08618365104158</v>
      </c>
      <c r="J17" s="8">
        <f>[5]RoE!$K$14</f>
        <v>182.08618365104158</v>
      </c>
      <c r="K17" s="24">
        <f>J17-I17</f>
        <v>0</v>
      </c>
      <c r="L17" s="23">
        <f>E17+H17+K17</f>
        <v>0.69767198156213794</v>
      </c>
      <c r="M17" s="6">
        <f>L17*[5]IoWC!$J$68*45/366</f>
        <v>7.2912440696043107E-3</v>
      </c>
      <c r="N17" s="22">
        <f>SUM(L17:M17)</f>
        <v>0.7049632256317423</v>
      </c>
    </row>
    <row r="18" spans="2:14" x14ac:dyDescent="0.35">
      <c r="B18" s="25" t="s">
        <v>30</v>
      </c>
      <c r="C18" s="8">
        <f>'[6]Depreciation (Summary)'!$K$13</f>
        <v>179.88280901964021</v>
      </c>
      <c r="D18" s="8">
        <f>'[5]Depreciation (Summary)'!$K$13</f>
        <v>184.21278457364002</v>
      </c>
      <c r="E18" s="24">
        <f>D18-C18</f>
        <v>4.3299755539998159</v>
      </c>
      <c r="F18" s="8">
        <f>[6]IoL!$AK$13</f>
        <v>75.021892959506033</v>
      </c>
      <c r="G18" s="8">
        <f>[5]IoL!$AK$13</f>
        <v>76.644511674694868</v>
      </c>
      <c r="H18" s="24">
        <f>G18-F18</f>
        <v>1.6226187151888354</v>
      </c>
      <c r="I18" s="8">
        <f>[6]RoE!$K$13</f>
        <v>101.79403086843435</v>
      </c>
      <c r="J18" s="8">
        <f>[5]RoE!$K$13</f>
        <v>103.06497522843438</v>
      </c>
      <c r="K18" s="24">
        <f>J18-I18</f>
        <v>1.2709443600000299</v>
      </c>
      <c r="L18" s="23">
        <f>E18+H18+K18</f>
        <v>7.2235386291886812</v>
      </c>
      <c r="M18" s="6">
        <f>L18*[5]IoWC!$J$67*45/366</f>
        <v>7.5491899608324337E-2</v>
      </c>
      <c r="N18" s="22">
        <f>SUM(L18:M18)</f>
        <v>7.2990305287970054</v>
      </c>
    </row>
    <row r="19" spans="2:14" x14ac:dyDescent="0.35">
      <c r="B19" s="25" t="s">
        <v>29</v>
      </c>
      <c r="C19" s="8">
        <f>'[6]Depreciation (Summary)'!$K$18</f>
        <v>36.749182397072985</v>
      </c>
      <c r="D19" s="8">
        <f>'[5]Depreciation (Summary)'!$K$18</f>
        <v>36.749182397072985</v>
      </c>
      <c r="E19" s="24">
        <f>D19-C19</f>
        <v>0</v>
      </c>
      <c r="F19" s="8">
        <f>[6]IoL!$AK$18</f>
        <v>1.0306357032392821</v>
      </c>
      <c r="G19" s="8">
        <f>[5]IoL!$AK$18</f>
        <v>1.1091491478385209</v>
      </c>
      <c r="H19" s="24">
        <f>G19-F19</f>
        <v>7.8513444599238813E-2</v>
      </c>
      <c r="I19" s="8">
        <f>[6]RoE!$K$18</f>
        <v>4.6245709131909871</v>
      </c>
      <c r="J19" s="8">
        <f>[5]RoE!$K$18</f>
        <v>4.6245709131909871</v>
      </c>
      <c r="K19" s="24">
        <f>J19-I19</f>
        <v>0</v>
      </c>
      <c r="L19" s="23">
        <f>E19+H19+K19</f>
        <v>7.8513444599238813E-2</v>
      </c>
      <c r="M19" s="6">
        <f>L19*[5]IoWC!$J$72*45/366</f>
        <v>8.2052985134450397E-4</v>
      </c>
      <c r="N19" s="22">
        <f>SUM(L19:M19)</f>
        <v>7.9333974450583322E-2</v>
      </c>
    </row>
    <row r="20" spans="2:14" s="12" customFormat="1" ht="15" thickBot="1" x14ac:dyDescent="0.4">
      <c r="B20" s="43" t="s">
        <v>12</v>
      </c>
      <c r="C20" s="42">
        <f>SUM(C17:C19)</f>
        <v>560.08806313789944</v>
      </c>
      <c r="D20" s="42">
        <f>SUM(D17:D19)</f>
        <v>565.95044617811402</v>
      </c>
      <c r="E20" s="41">
        <f>SUM(E17:E19)</f>
        <v>5.8623830402145813</v>
      </c>
      <c r="F20" s="42">
        <f>SUM(F17:F19)</f>
        <v>307.34758075376993</v>
      </c>
      <c r="G20" s="42">
        <f>SUM(G17:G19)</f>
        <v>308.21397740890535</v>
      </c>
      <c r="H20" s="41">
        <f>SUM(H17:H19)</f>
        <v>0.86639665513544672</v>
      </c>
      <c r="I20" s="42">
        <f>SUM(I17:I19)</f>
        <v>288.50478543266695</v>
      </c>
      <c r="J20" s="42">
        <f>SUM(J17:J19)</f>
        <v>289.77572979266694</v>
      </c>
      <c r="K20" s="41">
        <f>SUM(K17:K19)</f>
        <v>1.2709443600000299</v>
      </c>
      <c r="L20" s="18">
        <f>SUM(L17:L19)</f>
        <v>7.9997240553500575</v>
      </c>
      <c r="M20" s="17">
        <f>SUM(M17:M19)</f>
        <v>8.3603673529273156E-2</v>
      </c>
      <c r="N20" s="16">
        <f>SUM(N17:N19)</f>
        <v>8.0833277288793308</v>
      </c>
    </row>
    <row r="21" spans="2:14" ht="6" customHeight="1" thickBot="1" x14ac:dyDescent="0.4"/>
    <row r="22" spans="2:14" ht="14.5" customHeight="1" x14ac:dyDescent="0.35">
      <c r="B22" s="40" t="s">
        <v>48</v>
      </c>
      <c r="C22" s="39" t="s">
        <v>45</v>
      </c>
      <c r="D22" s="38"/>
      <c r="E22" s="37"/>
      <c r="F22" s="39" t="s">
        <v>44</v>
      </c>
      <c r="G22" s="38"/>
      <c r="H22" s="37"/>
      <c r="I22" s="39" t="s">
        <v>43</v>
      </c>
      <c r="J22" s="38"/>
      <c r="K22" s="37"/>
      <c r="L22" s="36" t="s">
        <v>42</v>
      </c>
      <c r="M22" s="35" t="s">
        <v>41</v>
      </c>
      <c r="N22" s="34" t="s">
        <v>40</v>
      </c>
    </row>
    <row r="23" spans="2:14" ht="43.5" customHeight="1" x14ac:dyDescent="0.35">
      <c r="B23" s="33" t="s">
        <v>39</v>
      </c>
      <c r="C23" s="31" t="s">
        <v>35</v>
      </c>
      <c r="D23" s="30" t="s">
        <v>34</v>
      </c>
      <c r="E23" s="32" t="s">
        <v>38</v>
      </c>
      <c r="F23" s="31" t="s">
        <v>37</v>
      </c>
      <c r="G23" s="30" t="s">
        <v>34</v>
      </c>
      <c r="H23" s="32" t="s">
        <v>36</v>
      </c>
      <c r="I23" s="31" t="s">
        <v>35</v>
      </c>
      <c r="J23" s="30" t="s">
        <v>34</v>
      </c>
      <c r="K23" s="29" t="s">
        <v>33</v>
      </c>
      <c r="L23" s="28"/>
      <c r="M23" s="27"/>
      <c r="N23" s="26"/>
    </row>
    <row r="24" spans="2:14" x14ac:dyDescent="0.35">
      <c r="B24" s="25" t="s">
        <v>32</v>
      </c>
      <c r="C24" s="8">
        <f>'[6]Depreciation (Summary)'!$N$14</f>
        <v>344.62691300118519</v>
      </c>
      <c r="D24" s="8">
        <f>'[5]Depreciation (Summary)'!$N$14</f>
        <v>346.1593204873999</v>
      </c>
      <c r="E24" s="24">
        <f>D24-C24</f>
        <v>1.5324074862147086</v>
      </c>
      <c r="F24" s="8">
        <f>[6]IoL!$AX$14</f>
        <v>197.94967578015914</v>
      </c>
      <c r="G24" s="8">
        <f>[5]IoL!$AX$14</f>
        <v>196.95509441823179</v>
      </c>
      <c r="H24" s="24">
        <f>G24-F24</f>
        <v>-0.99458136192734514</v>
      </c>
      <c r="I24" s="8">
        <f>[6]RoE!$N$14</f>
        <v>183.23340069277211</v>
      </c>
      <c r="J24" s="8">
        <f>[5]RoE!$N$14</f>
        <v>183.23340069277211</v>
      </c>
      <c r="K24" s="24">
        <f>J24-I24</f>
        <v>0</v>
      </c>
      <c r="L24" s="23">
        <f>E24+H24+K24</f>
        <v>0.53782612428736343</v>
      </c>
      <c r="M24" s="6">
        <f>L24*[5]IoWC!$J$86*45/366</f>
        <v>6.2489223866994898E-3</v>
      </c>
      <c r="N24" s="22">
        <f>SUM(L24:M24)</f>
        <v>0.54407504667406292</v>
      </c>
    </row>
    <row r="25" spans="2:14" x14ac:dyDescent="0.35">
      <c r="B25" s="25" t="s">
        <v>31</v>
      </c>
      <c r="C25" s="8">
        <f>'[6]Depreciation (Summary)'!$N$16</f>
        <v>340.45204761448264</v>
      </c>
      <c r="D25" s="8">
        <f>'[5]Depreciation (Summary)'!$N$16</f>
        <v>340.45204761448264</v>
      </c>
      <c r="E25" s="24">
        <f>D25-C25</f>
        <v>0</v>
      </c>
      <c r="F25" s="8">
        <f>[6]IoL!$AX$16</f>
        <v>326.7564411691061</v>
      </c>
      <c r="G25" s="8">
        <f>[5]IoL!$AX$16</f>
        <v>326.7564411691061</v>
      </c>
      <c r="H25" s="24">
        <f>G25-F25</f>
        <v>0</v>
      </c>
      <c r="I25" s="8">
        <f>[6]RoE!$N$16</f>
        <v>178.27007124401302</v>
      </c>
      <c r="J25" s="8">
        <f>[5]RoE!$N$16</f>
        <v>178.27007124401302</v>
      </c>
      <c r="K25" s="24">
        <f>J25-I25</f>
        <v>0</v>
      </c>
      <c r="L25" s="23">
        <f>E25+H25+K25</f>
        <v>0</v>
      </c>
      <c r="M25" s="6">
        <f>L25*[5]IoWC!$J$88*45/366</f>
        <v>0</v>
      </c>
      <c r="N25" s="22">
        <f>SUM(L25:M25)</f>
        <v>0</v>
      </c>
    </row>
    <row r="26" spans="2:14" x14ac:dyDescent="0.35">
      <c r="B26" s="25" t="s">
        <v>30</v>
      </c>
      <c r="C26" s="8">
        <f>'[6]Depreciation (Summary)'!$N$13</f>
        <v>178.31761417846991</v>
      </c>
      <c r="D26" s="8">
        <f>'[5]Depreciation (Summary)'!$N$13</f>
        <v>182.69517548090818</v>
      </c>
      <c r="E26" s="24">
        <f>D26-C26</f>
        <v>4.3775613024382665</v>
      </c>
      <c r="F26" s="8">
        <f>[6]IoL!$AX$13</f>
        <v>63.52600214647309</v>
      </c>
      <c r="G26" s="8">
        <f>[5]IoL!$AX$13</f>
        <v>64.79772661267404</v>
      </c>
      <c r="H26" s="24">
        <f>G26-F26</f>
        <v>1.2717244662009506</v>
      </c>
      <c r="I26" s="8">
        <f>[6]RoE!$N$13</f>
        <v>103.77356926098946</v>
      </c>
      <c r="J26" s="8">
        <f>[5]RoE!$N$13</f>
        <v>105.04451362098949</v>
      </c>
      <c r="K26" s="24">
        <f>J26-I26</f>
        <v>1.2709443600000299</v>
      </c>
      <c r="L26" s="23">
        <f>E26+H26+K26</f>
        <v>6.9202301286392469</v>
      </c>
      <c r="M26" s="6">
        <f>L26*[5]IoWC!$J$85*45/366</f>
        <v>8.040513284709945E-2</v>
      </c>
      <c r="N26" s="22">
        <f>SUM(L26:M26)</f>
        <v>7.0006352614863463</v>
      </c>
    </row>
    <row r="27" spans="2:14" x14ac:dyDescent="0.35">
      <c r="B27" s="25" t="s">
        <v>29</v>
      </c>
      <c r="C27" s="8">
        <f>'[6]Depreciation (Summary)'!$N$18</f>
        <v>11.708729755678457</v>
      </c>
      <c r="D27" s="8">
        <f>'[5]Depreciation (Summary)'!$N$18</f>
        <v>11.708729755678457</v>
      </c>
      <c r="E27" s="24">
        <f>D27-C27</f>
        <v>0</v>
      </c>
      <c r="F27" s="8">
        <f>[6]IoL!$AX$18</f>
        <v>1.8127920497279322</v>
      </c>
      <c r="G27" s="8">
        <f>[5]IoL!$AX$18</f>
        <v>1.9308531537071956</v>
      </c>
      <c r="H27" s="24">
        <f>G27-F27</f>
        <v>0.11806110397926339</v>
      </c>
      <c r="I27" s="8">
        <f>[6]RoE!$N$18</f>
        <v>5.949390319411985</v>
      </c>
      <c r="J27" s="8">
        <f>[5]RoE!$N$18</f>
        <v>5.949390319411985</v>
      </c>
      <c r="K27" s="24">
        <f>J27-I27</f>
        <v>0</v>
      </c>
      <c r="L27" s="23">
        <f>E27+H27+K27</f>
        <v>0.11806110397926339</v>
      </c>
      <c r="M27" s="6">
        <f>L27*[5]IoWC!$J$90*45/366</f>
        <v>1.3717345482836547E-3</v>
      </c>
      <c r="N27" s="22">
        <f>SUM(L27:M27)</f>
        <v>0.11943283852754705</v>
      </c>
    </row>
    <row r="28" spans="2:14" s="12" customFormat="1" ht="15" thickBot="1" x14ac:dyDescent="0.4">
      <c r="B28" s="43" t="s">
        <v>12</v>
      </c>
      <c r="C28" s="42">
        <f>SUM(C24:C27)</f>
        <v>875.10530454981608</v>
      </c>
      <c r="D28" s="42">
        <f>SUM(D24:D27)</f>
        <v>881.01527333846911</v>
      </c>
      <c r="E28" s="41">
        <f>SUM(E24:E27)</f>
        <v>5.909968788652975</v>
      </c>
      <c r="F28" s="42">
        <f>SUM(F24:F27)</f>
        <v>590.04491114546624</v>
      </c>
      <c r="G28" s="42">
        <f>SUM(G24:G27)</f>
        <v>590.44011535371919</v>
      </c>
      <c r="H28" s="41">
        <f>SUM(H24:H27)</f>
        <v>0.39520420825286884</v>
      </c>
      <c r="I28" s="42">
        <f>SUM(I24:I27)</f>
        <v>471.22643151718654</v>
      </c>
      <c r="J28" s="42">
        <f>SUM(J24:J27)</f>
        <v>472.49737587718658</v>
      </c>
      <c r="K28" s="41">
        <f>SUM(K24:K27)</f>
        <v>1.2709443600000299</v>
      </c>
      <c r="L28" s="18">
        <f>SUM(L24:L27)</f>
        <v>7.5761173569058737</v>
      </c>
      <c r="M28" s="17">
        <f>SUM(M24:M27)</f>
        <v>8.80257897820826E-2</v>
      </c>
      <c r="N28" s="16">
        <f>SUM(N24:N27)</f>
        <v>7.6641431466879562</v>
      </c>
    </row>
    <row r="29" spans="2:14" ht="6" customHeight="1" thickBot="1" x14ac:dyDescent="0.4"/>
    <row r="30" spans="2:14" ht="14.5" customHeight="1" x14ac:dyDescent="0.35">
      <c r="B30" s="40" t="s">
        <v>47</v>
      </c>
      <c r="C30" s="39" t="s">
        <v>45</v>
      </c>
      <c r="D30" s="38"/>
      <c r="E30" s="37"/>
      <c r="F30" s="39" t="s">
        <v>44</v>
      </c>
      <c r="G30" s="38"/>
      <c r="H30" s="37"/>
      <c r="I30" s="39" t="s">
        <v>43</v>
      </c>
      <c r="J30" s="38"/>
      <c r="K30" s="37"/>
      <c r="L30" s="36" t="s">
        <v>42</v>
      </c>
      <c r="M30" s="35" t="s">
        <v>41</v>
      </c>
      <c r="N30" s="34" t="s">
        <v>40</v>
      </c>
    </row>
    <row r="31" spans="2:14" ht="43.5" customHeight="1" x14ac:dyDescent="0.35">
      <c r="B31" s="33" t="s">
        <v>39</v>
      </c>
      <c r="C31" s="31" t="s">
        <v>35</v>
      </c>
      <c r="D31" s="30" t="s">
        <v>34</v>
      </c>
      <c r="E31" s="32" t="s">
        <v>38</v>
      </c>
      <c r="F31" s="31" t="s">
        <v>37</v>
      </c>
      <c r="G31" s="30" t="s">
        <v>34</v>
      </c>
      <c r="H31" s="32" t="s">
        <v>36</v>
      </c>
      <c r="I31" s="31" t="s">
        <v>35</v>
      </c>
      <c r="J31" s="30" t="s">
        <v>34</v>
      </c>
      <c r="K31" s="29" t="s">
        <v>33</v>
      </c>
      <c r="L31" s="28"/>
      <c r="M31" s="27"/>
      <c r="N31" s="26"/>
    </row>
    <row r="32" spans="2:14" x14ac:dyDescent="0.35">
      <c r="B32" s="25" t="s">
        <v>32</v>
      </c>
      <c r="C32" s="8">
        <f>'[6]Depreciation (Summary)'!$Q$14</f>
        <v>345.26765501451547</v>
      </c>
      <c r="D32" s="8">
        <f>'[5]Depreciation (Summary)'!$Q$14</f>
        <v>346.80006250073023</v>
      </c>
      <c r="E32" s="24">
        <f>D32-C32</f>
        <v>1.5324074862147654</v>
      </c>
      <c r="F32" s="8">
        <f>[6]IoL!$BK$14</f>
        <v>163.39944763325607</v>
      </c>
      <c r="G32" s="8">
        <f>[5]IoL!$BK$14</f>
        <v>162.24502041405395</v>
      </c>
      <c r="H32" s="24">
        <f>G32-F32</f>
        <v>-1.1544272192021197</v>
      </c>
      <c r="I32" s="8">
        <f>[6]RoE!$Q$14</f>
        <v>183.79536069277211</v>
      </c>
      <c r="J32" s="8">
        <f>[5]RoE!$Q$14</f>
        <v>183.79536069277211</v>
      </c>
      <c r="K32" s="24">
        <f>J32-I32</f>
        <v>0</v>
      </c>
      <c r="L32" s="23">
        <f>E32+H32+K32</f>
        <v>0.37798026701264575</v>
      </c>
      <c r="M32" s="6">
        <f>L32*[5]IoWC!$J$104*45/366</f>
        <v>4.3916969548395525E-3</v>
      </c>
      <c r="N32" s="22">
        <f>SUM(L32:M32)</f>
        <v>0.3823719639674853</v>
      </c>
    </row>
    <row r="33" spans="2:14" x14ac:dyDescent="0.35">
      <c r="B33" s="25" t="s">
        <v>31</v>
      </c>
      <c r="C33" s="8">
        <f>'[6]Depreciation (Summary)'!$Q$16</f>
        <v>352.66567319969198</v>
      </c>
      <c r="D33" s="8">
        <f>'[5]Depreciation (Summary)'!$Q$16</f>
        <v>352.66567319969198</v>
      </c>
      <c r="E33" s="24">
        <f>D33-C33</f>
        <v>0</v>
      </c>
      <c r="F33" s="8">
        <f>[6]IoL!$BK$16</f>
        <v>308.33687650013269</v>
      </c>
      <c r="G33" s="8">
        <f>[5]IoL!$BK$16</f>
        <v>308.33687650013269</v>
      </c>
      <c r="H33" s="24">
        <f>G33-F33</f>
        <v>0</v>
      </c>
      <c r="I33" s="8">
        <f>[6]RoE!$Q$16</f>
        <v>187.93364124401302</v>
      </c>
      <c r="J33" s="8">
        <f>[5]RoE!$Q$16</f>
        <v>187.93364124401302</v>
      </c>
      <c r="K33" s="24">
        <f>J33-I33</f>
        <v>0</v>
      </c>
      <c r="L33" s="23">
        <f>E33+H33+K33</f>
        <v>0</v>
      </c>
      <c r="M33" s="6">
        <f>L33*[5]IoWC!$J$106*45/366</f>
        <v>0</v>
      </c>
      <c r="N33" s="22">
        <f>SUM(L33:M33)</f>
        <v>0</v>
      </c>
    </row>
    <row r="34" spans="2:14" x14ac:dyDescent="0.35">
      <c r="B34" s="25" t="s">
        <v>30</v>
      </c>
      <c r="C34" s="8">
        <f>'[6]Depreciation (Summary)'!$Q$13</f>
        <v>185.9781038661242</v>
      </c>
      <c r="D34" s="8">
        <f>'[5]Depreciation (Summary)'!$Q$13</f>
        <v>190.30379698931353</v>
      </c>
      <c r="E34" s="24">
        <f>D34-C34</f>
        <v>4.3256931231893248</v>
      </c>
      <c r="F34" s="8">
        <f>[6]IoL!$BK$13</f>
        <v>57.254282828850897</v>
      </c>
      <c r="G34" s="8">
        <f>[5]IoL!$BK$13</f>
        <v>58.175285618442103</v>
      </c>
      <c r="H34" s="24">
        <f>G34-F34</f>
        <v>0.92100278959120629</v>
      </c>
      <c r="I34" s="8">
        <f>[6]RoE!$Q$13</f>
        <v>109.89522904359815</v>
      </c>
      <c r="J34" s="8">
        <f>[5]RoE!$Q$13</f>
        <v>111.16617340359818</v>
      </c>
      <c r="K34" s="24">
        <f>J34-I34</f>
        <v>1.2709443600000299</v>
      </c>
      <c r="L34" s="23">
        <f>E34+H34+K34</f>
        <v>6.5176402727805609</v>
      </c>
      <c r="M34" s="6">
        <f>L34*[5]IoWC!$J$103*45/366</f>
        <v>7.5727500710380702E-2</v>
      </c>
      <c r="N34" s="22">
        <f>SUM(L34:M34)</f>
        <v>6.5933677734909413</v>
      </c>
    </row>
    <row r="35" spans="2:14" x14ac:dyDescent="0.35">
      <c r="B35" s="25" t="s">
        <v>29</v>
      </c>
      <c r="C35" s="8">
        <f>'[6]Depreciation (Summary)'!$Q$18</f>
        <v>14.725155541920241</v>
      </c>
      <c r="D35" s="8">
        <f>'[5]Depreciation (Summary)'!$Q$18</f>
        <v>14.725155541920241</v>
      </c>
      <c r="E35" s="24">
        <f>D35-C35</f>
        <v>0</v>
      </c>
      <c r="F35" s="8">
        <f>[6]IoL!$BK$18</f>
        <v>5.3680867661421097</v>
      </c>
      <c r="G35" s="8">
        <f>[5]IoL!$BK$18</f>
        <v>5.5423217333750365</v>
      </c>
      <c r="H35" s="24">
        <f>G35-F35</f>
        <v>0.17423496723292686</v>
      </c>
      <c r="I35" s="8">
        <f>[6]RoE!$Q$18</f>
        <v>8.3877668894119868</v>
      </c>
      <c r="J35" s="8">
        <f>[5]RoE!$Q$18</f>
        <v>8.3877668894119868</v>
      </c>
      <c r="K35" s="24">
        <f>J35-I35</f>
        <v>0</v>
      </c>
      <c r="L35" s="23">
        <f>E35+H35+K35</f>
        <v>0.17423496723292686</v>
      </c>
      <c r="M35" s="6">
        <f>L35*[5]IoWC!$J$108*45/366</f>
        <v>2.0244103774809332E-3</v>
      </c>
      <c r="N35" s="22">
        <f>SUM(L35:M35)</f>
        <v>0.1762593776104078</v>
      </c>
    </row>
    <row r="36" spans="2:14" s="12" customFormat="1" ht="15" thickBot="1" x14ac:dyDescent="0.4">
      <c r="B36" s="43" t="s">
        <v>12</v>
      </c>
      <c r="C36" s="42">
        <f>SUM(C32:C35)</f>
        <v>898.63658762225191</v>
      </c>
      <c r="D36" s="42">
        <f>SUM(D32:D35)</f>
        <v>904.49468823165603</v>
      </c>
      <c r="E36" s="41">
        <f>SUM(E32:E35)</f>
        <v>5.8581006094040902</v>
      </c>
      <c r="F36" s="42">
        <f>SUM(F32:F35)</f>
        <v>534.35869372838181</v>
      </c>
      <c r="G36" s="42">
        <f>SUM(G32:G35)</f>
        <v>534.29950426600385</v>
      </c>
      <c r="H36" s="41">
        <f>SUM(H32:H35)</f>
        <v>-5.9189462377986501E-2</v>
      </c>
      <c r="I36" s="42">
        <f>SUM(I32:I35)</f>
        <v>490.01199786979527</v>
      </c>
      <c r="J36" s="42">
        <f>SUM(J32:J35)</f>
        <v>491.28294222979531</v>
      </c>
      <c r="K36" s="41">
        <f>SUM(K32:K35)</f>
        <v>1.2709443600000299</v>
      </c>
      <c r="L36" s="18">
        <f>SUM(L32:L35)</f>
        <v>7.0698555070261335</v>
      </c>
      <c r="M36" s="17">
        <f>SUM(M32:M35)</f>
        <v>8.2143608042701197E-2</v>
      </c>
      <c r="N36" s="16">
        <f>SUM(N32:N35)</f>
        <v>7.1519991150688345</v>
      </c>
    </row>
    <row r="37" spans="2:14" ht="6" customHeight="1" thickBot="1" x14ac:dyDescent="0.4"/>
    <row r="38" spans="2:14" ht="14.5" customHeight="1" x14ac:dyDescent="0.35">
      <c r="B38" s="40" t="s">
        <v>46</v>
      </c>
      <c r="C38" s="39" t="s">
        <v>45</v>
      </c>
      <c r="D38" s="38"/>
      <c r="E38" s="37"/>
      <c r="F38" s="39" t="s">
        <v>44</v>
      </c>
      <c r="G38" s="38"/>
      <c r="H38" s="37"/>
      <c r="I38" s="39" t="s">
        <v>43</v>
      </c>
      <c r="J38" s="38"/>
      <c r="K38" s="37"/>
      <c r="L38" s="36" t="s">
        <v>42</v>
      </c>
      <c r="M38" s="35" t="s">
        <v>41</v>
      </c>
      <c r="N38" s="34" t="s">
        <v>40</v>
      </c>
    </row>
    <row r="39" spans="2:14" ht="43.5" customHeight="1" x14ac:dyDescent="0.35">
      <c r="B39" s="33" t="s">
        <v>39</v>
      </c>
      <c r="C39" s="31" t="s">
        <v>35</v>
      </c>
      <c r="D39" s="30" t="s">
        <v>34</v>
      </c>
      <c r="E39" s="32" t="s">
        <v>38</v>
      </c>
      <c r="F39" s="31" t="s">
        <v>37</v>
      </c>
      <c r="G39" s="30" t="s">
        <v>34</v>
      </c>
      <c r="H39" s="32" t="s">
        <v>36</v>
      </c>
      <c r="I39" s="31" t="s">
        <v>35</v>
      </c>
      <c r="J39" s="30" t="s">
        <v>34</v>
      </c>
      <c r="K39" s="29" t="s">
        <v>33</v>
      </c>
      <c r="L39" s="28"/>
      <c r="M39" s="27"/>
      <c r="N39" s="26"/>
    </row>
    <row r="40" spans="2:14" x14ac:dyDescent="0.35">
      <c r="B40" s="25" t="s">
        <v>32</v>
      </c>
      <c r="C40" s="8">
        <f>'[6]Depreciation (Summary)'!$T$14</f>
        <v>357.33919688572411</v>
      </c>
      <c r="D40" s="8">
        <f>'[5]Depreciation (Summary)'!$T$14</f>
        <v>358.87160437193887</v>
      </c>
      <c r="E40" s="24">
        <f>D40-C40</f>
        <v>1.5324074862147654</v>
      </c>
      <c r="F40" s="8">
        <f>[6]IoL!$BX$14</f>
        <v>145.07202365829826</v>
      </c>
      <c r="G40" s="8">
        <f>[5]IoL!$BX$14</f>
        <v>143.7577505818214</v>
      </c>
      <c r="H40" s="24">
        <f>G40-F40</f>
        <v>-1.3142730764768658</v>
      </c>
      <c r="I40" s="8">
        <f>[6]RoE!$T$14</f>
        <v>194.07213069277211</v>
      </c>
      <c r="J40" s="8">
        <f>[5]RoE!$T$14</f>
        <v>194.07213069277211</v>
      </c>
      <c r="K40" s="24">
        <f>J40-I40</f>
        <v>0</v>
      </c>
      <c r="L40" s="23">
        <f>E40+H40+K40</f>
        <v>0.21813440973789966</v>
      </c>
      <c r="M40" s="6">
        <f>L40*[5]IoWC!$J$122*45/366</f>
        <v>2.5344715229792853E-3</v>
      </c>
      <c r="N40" s="22">
        <f>SUM(L40:M40)</f>
        <v>0.22066888126087894</v>
      </c>
    </row>
    <row r="41" spans="2:14" x14ac:dyDescent="0.35">
      <c r="B41" s="25" t="s">
        <v>31</v>
      </c>
      <c r="C41" s="8">
        <f>'[6]Depreciation (Summary)'!$T$16</f>
        <v>366.44700119969195</v>
      </c>
      <c r="D41" s="8">
        <f>'[5]Depreciation (Summary)'!$T$16</f>
        <v>366.44700119969195</v>
      </c>
      <c r="E41" s="24">
        <f>D41-C41</f>
        <v>0</v>
      </c>
      <c r="F41" s="8">
        <f>[6]IoL!$BX$16</f>
        <v>290.79859491915926</v>
      </c>
      <c r="G41" s="8">
        <f>[5]IoL!$BX$16</f>
        <v>290.79859491915926</v>
      </c>
      <c r="H41" s="24">
        <f>G41-F41</f>
        <v>0</v>
      </c>
      <c r="I41" s="8">
        <f>[6]RoE!$T$16</f>
        <v>198.89606124401305</v>
      </c>
      <c r="J41" s="8">
        <f>[5]RoE!$T$16</f>
        <v>198.89606124401305</v>
      </c>
      <c r="K41" s="24">
        <f>J41-I41</f>
        <v>0</v>
      </c>
      <c r="L41" s="23">
        <f>E41+H41+K41</f>
        <v>0</v>
      </c>
      <c r="M41" s="6">
        <f>L41*[5]IoWC!$J$124*45/366</f>
        <v>0</v>
      </c>
      <c r="N41" s="22">
        <f>SUM(L41:M41)</f>
        <v>0</v>
      </c>
    </row>
    <row r="42" spans="2:14" x14ac:dyDescent="0.35">
      <c r="B42" s="25" t="s">
        <v>30</v>
      </c>
      <c r="C42" s="8">
        <f>'[6]Depreciation (Summary)'!$T$13</f>
        <v>199.54995761616146</v>
      </c>
      <c r="D42" s="8">
        <f>'[5]Depreciation (Summary)'!$T$13</f>
        <v>203.47180060192028</v>
      </c>
      <c r="E42" s="24">
        <f>D42-C42</f>
        <v>3.9218429857588148</v>
      </c>
      <c r="F42" s="8">
        <f>[6]IoL!$BX$13</f>
        <v>57.458569888548254</v>
      </c>
      <c r="G42" s="8">
        <f>[5]IoL!$BX$13</f>
        <v>58.047215429854027</v>
      </c>
      <c r="H42" s="24">
        <f>G42-F42</f>
        <v>0.58864554130577318</v>
      </c>
      <c r="I42" s="8">
        <f>[6]RoE!$T$13</f>
        <v>121.47499882620686</v>
      </c>
      <c r="J42" s="8">
        <f>[5]RoE!$T$13</f>
        <v>122.74594318620689</v>
      </c>
      <c r="K42" s="24">
        <f>J42-I42</f>
        <v>1.2709443600000299</v>
      </c>
      <c r="L42" s="23">
        <f>E42+H42+K42</f>
        <v>5.7814328870646179</v>
      </c>
      <c r="M42" s="6">
        <f>L42*[5]IoWC!$J$121*45/366</f>
        <v>6.7173615716508983E-2</v>
      </c>
      <c r="N42" s="22">
        <f>SUM(L42:M42)</f>
        <v>5.8486065027811271</v>
      </c>
    </row>
    <row r="43" spans="2:14" x14ac:dyDescent="0.35">
      <c r="B43" s="25" t="s">
        <v>29</v>
      </c>
      <c r="C43" s="8">
        <f>'[6]Depreciation (Summary)'!$T$18</f>
        <v>19.070698708523864</v>
      </c>
      <c r="D43" s="8">
        <f>'[5]Depreciation (Summary)'!$T$18</f>
        <v>19.070698708523864</v>
      </c>
      <c r="E43" s="24">
        <f>D43-C43</f>
        <v>0</v>
      </c>
      <c r="F43" s="8">
        <f>[6]IoL!$BX$18</f>
        <v>9.8356927287638012</v>
      </c>
      <c r="G43" s="8">
        <f>[5]IoL!$BX$18</f>
        <v>10.009927695996728</v>
      </c>
      <c r="H43" s="24">
        <f>G43-F43</f>
        <v>0.17423496723292686</v>
      </c>
      <c r="I43" s="8">
        <f>[6]RoE!$T$18</f>
        <v>10.974546889411986</v>
      </c>
      <c r="J43" s="8">
        <f>[5]RoE!$T$18</f>
        <v>10.974546889411986</v>
      </c>
      <c r="K43" s="24">
        <f>J43-I43</f>
        <v>0</v>
      </c>
      <c r="L43" s="23">
        <f>E43+H43+K43</f>
        <v>0.17423496723292686</v>
      </c>
      <c r="M43" s="6">
        <f>L43*[5]IoWC!$J$126*45/366</f>
        <v>2.0244103774809332E-3</v>
      </c>
      <c r="N43" s="22">
        <f>SUM(L43:M43)</f>
        <v>0.1762593776104078</v>
      </c>
    </row>
    <row r="44" spans="2:14" ht="15" thickBot="1" x14ac:dyDescent="0.4">
      <c r="B44" s="21" t="s">
        <v>12</v>
      </c>
      <c r="C44" s="20">
        <f>SUM(C40:C43)</f>
        <v>942.40685441010146</v>
      </c>
      <c r="D44" s="20">
        <f>SUM(D40:D43)</f>
        <v>947.86110488207487</v>
      </c>
      <c r="E44" s="19">
        <f>SUM(E40:E43)</f>
        <v>5.4542504719735803</v>
      </c>
      <c r="F44" s="20">
        <f>SUM(F40:F43)</f>
        <v>503.16488119476958</v>
      </c>
      <c r="G44" s="20">
        <f>SUM(G40:G43)</f>
        <v>502.61348862683144</v>
      </c>
      <c r="H44" s="19">
        <f>SUM(H40:H43)</f>
        <v>-0.55139256793816571</v>
      </c>
      <c r="I44" s="20">
        <f>SUM(I40:I43)</f>
        <v>525.41773765240396</v>
      </c>
      <c r="J44" s="20">
        <f>SUM(J40:J43)</f>
        <v>526.688682012404</v>
      </c>
      <c r="K44" s="19">
        <f>SUM(K40:K43)</f>
        <v>1.2709443600000299</v>
      </c>
      <c r="L44" s="18">
        <f>SUM(L40:L43)</f>
        <v>6.1738022640354444</v>
      </c>
      <c r="M44" s="17">
        <f>SUM(M40:M43)</f>
        <v>7.1732497616969204E-2</v>
      </c>
      <c r="N44" s="16">
        <f>SUM(N40:N43)</f>
        <v>6.2455347616524142</v>
      </c>
    </row>
    <row r="58" spans="31:33" x14ac:dyDescent="0.35">
      <c r="AE58" s="12" t="s">
        <v>28</v>
      </c>
      <c r="AF58" s="12"/>
    </row>
    <row r="59" spans="31:33" ht="43.5" x14ac:dyDescent="0.35">
      <c r="AE59" s="11" t="s">
        <v>8</v>
      </c>
      <c r="AF59" s="9" t="s">
        <v>27</v>
      </c>
    </row>
    <row r="60" spans="31:33" x14ac:dyDescent="0.35">
      <c r="AE60" s="4" t="s">
        <v>5</v>
      </c>
      <c r="AF60" s="3">
        <v>12243.36</v>
      </c>
      <c r="AG60" s="15"/>
    </row>
    <row r="61" spans="31:33" x14ac:dyDescent="0.35">
      <c r="AE61" s="14" t="s">
        <v>26</v>
      </c>
      <c r="AF61" s="2"/>
    </row>
    <row r="62" spans="31:33" x14ac:dyDescent="0.35">
      <c r="AE62" s="1" t="s">
        <v>25</v>
      </c>
      <c r="AF62" s="2">
        <v>102.5</v>
      </c>
    </row>
    <row r="63" spans="31:33" x14ac:dyDescent="0.35">
      <c r="AE63" s="1" t="s">
        <v>24</v>
      </c>
      <c r="AF63" s="2">
        <v>0</v>
      </c>
    </row>
    <row r="64" spans="31:33" x14ac:dyDescent="0.35">
      <c r="AE64" s="1" t="s">
        <v>23</v>
      </c>
      <c r="AF64" s="2">
        <f>SUM(AF62:AF63)</f>
        <v>102.5</v>
      </c>
    </row>
    <row r="65" spans="31:32" x14ac:dyDescent="0.35">
      <c r="AE65" s="1" t="s">
        <v>22</v>
      </c>
      <c r="AF65" s="2">
        <f>AF64*50%</f>
        <v>51.25</v>
      </c>
    </row>
    <row r="66" spans="31:32" x14ac:dyDescent="0.35">
      <c r="AE66" s="4" t="s">
        <v>21</v>
      </c>
      <c r="AF66" s="3">
        <f>AF60-AF65</f>
        <v>12192.11</v>
      </c>
    </row>
    <row r="67" spans="31:32" x14ac:dyDescent="0.35">
      <c r="AE67" s="4"/>
      <c r="AF67" s="3"/>
    </row>
    <row r="68" spans="31:32" x14ac:dyDescent="0.35">
      <c r="AE68" s="14" t="s">
        <v>20</v>
      </c>
      <c r="AF68" s="1"/>
    </row>
    <row r="69" spans="31:32" x14ac:dyDescent="0.35">
      <c r="AE69" s="1" t="s">
        <v>18</v>
      </c>
      <c r="AF69" s="1"/>
    </row>
    <row r="70" spans="31:32" x14ac:dyDescent="0.35">
      <c r="AE70" s="1" t="s">
        <v>17</v>
      </c>
      <c r="AF70" s="2">
        <f t="array" ref="AF70:AF74">TRANSPOSE('[3]KRD_8-10 LD impact'!$G$5:$K$5)</f>
        <v>183.47</v>
      </c>
    </row>
    <row r="71" spans="31:32" x14ac:dyDescent="0.35">
      <c r="AE71" s="1" t="s">
        <v>16</v>
      </c>
      <c r="AF71" s="2">
        <v>0</v>
      </c>
    </row>
    <row r="72" spans="31:32" x14ac:dyDescent="0.35">
      <c r="AE72" s="1" t="s">
        <v>15</v>
      </c>
      <c r="AF72" s="2">
        <v>12.23</v>
      </c>
    </row>
    <row r="73" spans="31:32" x14ac:dyDescent="0.35">
      <c r="AE73" s="1" t="s">
        <v>14</v>
      </c>
      <c r="AF73" s="2">
        <v>80.23</v>
      </c>
    </row>
    <row r="74" spans="31:32" x14ac:dyDescent="0.35">
      <c r="AE74" s="1" t="s">
        <v>13</v>
      </c>
      <c r="AF74" s="2">
        <v>19.02</v>
      </c>
    </row>
    <row r="75" spans="31:32" x14ac:dyDescent="0.35">
      <c r="AE75" s="4" t="s">
        <v>12</v>
      </c>
      <c r="AF75" s="3">
        <f>SUM(AF69:AF74)</f>
        <v>294.95</v>
      </c>
    </row>
    <row r="76" spans="31:32" x14ac:dyDescent="0.35">
      <c r="AE76" s="1"/>
      <c r="AF76" s="1"/>
    </row>
    <row r="77" spans="31:32" x14ac:dyDescent="0.35">
      <c r="AE77" s="14" t="s">
        <v>19</v>
      </c>
      <c r="AF77" s="1"/>
    </row>
    <row r="78" spans="31:32" x14ac:dyDescent="0.35">
      <c r="AE78" s="1" t="s">
        <v>18</v>
      </c>
      <c r="AF78" s="8">
        <f>'[4]Addl. Cap.(Summary)'!$L$16</f>
        <v>0</v>
      </c>
    </row>
    <row r="79" spans="31:32" x14ac:dyDescent="0.35">
      <c r="AE79" s="1" t="s">
        <v>17</v>
      </c>
      <c r="AF79" s="8">
        <f>'[4]Addl. Cap.(Summary)'!$S$16</f>
        <v>39.377432999999996</v>
      </c>
    </row>
    <row r="80" spans="31:32" x14ac:dyDescent="0.35">
      <c r="AE80" s="1" t="s">
        <v>16</v>
      </c>
      <c r="AF80" s="8">
        <f>'[4]Addl. Cap.(Summary)'!$X$16</f>
        <v>132.396467</v>
      </c>
    </row>
    <row r="81" spans="31:36" x14ac:dyDescent="0.35">
      <c r="AE81" s="1" t="s">
        <v>15</v>
      </c>
      <c r="AF81" s="2">
        <f>[3]GFA!$F$233-AF72</f>
        <v>202.76258282599997</v>
      </c>
    </row>
    <row r="82" spans="31:36" x14ac:dyDescent="0.35">
      <c r="AE82" s="1" t="s">
        <v>14</v>
      </c>
      <c r="AF82" s="2">
        <f>[3]GFA!$N$233-AF73</f>
        <v>128.84000000000003</v>
      </c>
      <c r="AG82" s="5"/>
    </row>
    <row r="83" spans="31:36" x14ac:dyDescent="0.35">
      <c r="AE83" s="1" t="s">
        <v>13</v>
      </c>
      <c r="AF83" s="2">
        <f>[3]GFA!$V$233-AF74</f>
        <v>226.16325191800007</v>
      </c>
    </row>
    <row r="84" spans="31:36" x14ac:dyDescent="0.35">
      <c r="AE84" s="4" t="s">
        <v>12</v>
      </c>
      <c r="AF84" s="3">
        <f>SUM(AF78:AF83)</f>
        <v>729.53973474400004</v>
      </c>
    </row>
    <row r="85" spans="31:36" x14ac:dyDescent="0.35">
      <c r="AE85" s="4" t="s">
        <v>11</v>
      </c>
      <c r="AF85" s="7">
        <f>AF66+AF75+AF84</f>
        <v>13216.599734744001</v>
      </c>
    </row>
    <row r="86" spans="31:36" x14ac:dyDescent="0.35">
      <c r="AF86" s="13">
        <f>'[1]FY 22-23'!$J$523</f>
        <v>13216.603661658333</v>
      </c>
    </row>
    <row r="87" spans="31:36" x14ac:dyDescent="0.35">
      <c r="AF87" s="5">
        <f>AF85-AF86</f>
        <v>-3.9269143326237099E-3</v>
      </c>
    </row>
    <row r="89" spans="31:36" x14ac:dyDescent="0.35">
      <c r="AH89" s="12" t="s">
        <v>10</v>
      </c>
      <c r="AI89" s="12"/>
      <c r="AJ89" s="12"/>
    </row>
    <row r="90" spans="31:36" ht="43.5" x14ac:dyDescent="0.35">
      <c r="AE90" t="s">
        <v>9</v>
      </c>
      <c r="AH90" s="11" t="s">
        <v>8</v>
      </c>
      <c r="AI90" s="10" t="s">
        <v>7</v>
      </c>
      <c r="AJ90" s="9" t="s">
        <v>6</v>
      </c>
    </row>
    <row r="91" spans="31:36" x14ac:dyDescent="0.35">
      <c r="AH91" s="4" t="s">
        <v>5</v>
      </c>
      <c r="AI91" s="3">
        <v>12243.36</v>
      </c>
      <c r="AJ91" s="3">
        <f>AI91</f>
        <v>12243.36</v>
      </c>
    </row>
    <row r="92" spans="31:36" x14ac:dyDescent="0.35">
      <c r="AH92" s="1" t="s">
        <v>4</v>
      </c>
      <c r="AI92" s="1"/>
      <c r="AJ92" s="8">
        <f>AF84</f>
        <v>729.53973474400004</v>
      </c>
    </row>
    <row r="93" spans="31:36" x14ac:dyDescent="0.35">
      <c r="AH93" s="1" t="s">
        <v>3</v>
      </c>
      <c r="AI93" s="1"/>
      <c r="AJ93" s="6">
        <f>AF75</f>
        <v>294.95</v>
      </c>
    </row>
    <row r="94" spans="31:36" x14ac:dyDescent="0.35">
      <c r="AH94" s="1" t="s">
        <v>2</v>
      </c>
      <c r="AI94" s="6">
        <f>'[2]23&amp;24'!FS841</f>
        <v>1093.52</v>
      </c>
      <c r="AJ94" s="6">
        <f>'[2]23&amp;24'!FV841</f>
        <v>102.5</v>
      </c>
    </row>
    <row r="95" spans="31:36" x14ac:dyDescent="0.35">
      <c r="AH95" s="1" t="s">
        <v>1</v>
      </c>
      <c r="AI95" s="6">
        <f>AI94/2</f>
        <v>546.76</v>
      </c>
      <c r="AJ95" s="6">
        <f>AJ94/2</f>
        <v>51.25</v>
      </c>
    </row>
    <row r="96" spans="31:36" x14ac:dyDescent="0.35">
      <c r="AH96" s="4" t="s">
        <v>0</v>
      </c>
      <c r="AI96" s="7">
        <f>SUM(AI91:AI93,-AI95)</f>
        <v>11696.6</v>
      </c>
      <c r="AJ96" s="7">
        <f>SUM(AJ91:AJ93,-AJ95)</f>
        <v>13216.599734744001</v>
      </c>
    </row>
    <row r="97" spans="34:37" x14ac:dyDescent="0.35">
      <c r="AH97" s="1"/>
      <c r="AI97" s="6"/>
      <c r="AJ97" s="6">
        <f>'[1]FY 22-23'!$J$523</f>
        <v>13216.603661658333</v>
      </c>
      <c r="AK97" s="5">
        <f>AJ96-AJ97</f>
        <v>-3.9269143326237099E-3</v>
      </c>
    </row>
    <row r="98" spans="34:37" x14ac:dyDescent="0.35">
      <c r="AH98" s="1"/>
      <c r="AI98" s="2"/>
      <c r="AJ98" s="2"/>
    </row>
    <row r="99" spans="34:37" x14ac:dyDescent="0.35">
      <c r="AH99" s="4"/>
      <c r="AI99" s="3"/>
      <c r="AJ99" s="3"/>
    </row>
    <row r="100" spans="34:37" x14ac:dyDescent="0.35">
      <c r="AH100" s="1"/>
      <c r="AI100" s="2"/>
      <c r="AJ100" s="2"/>
    </row>
    <row r="101" spans="34:37" x14ac:dyDescent="0.35">
      <c r="AH101" s="1"/>
      <c r="AI101" s="2"/>
      <c r="AJ101" s="2"/>
    </row>
    <row r="102" spans="34:37" x14ac:dyDescent="0.35">
      <c r="AH102" s="1"/>
      <c r="AI102" s="1"/>
      <c r="AJ102" s="1"/>
    </row>
  </sheetData>
  <mergeCells count="37">
    <mergeCell ref="B1:N1"/>
    <mergeCell ref="C3:E3"/>
    <mergeCell ref="F3:H3"/>
    <mergeCell ref="I3:K3"/>
    <mergeCell ref="L3:L4"/>
    <mergeCell ref="M3:M4"/>
    <mergeCell ref="N3:N4"/>
    <mergeCell ref="C9:E9"/>
    <mergeCell ref="F9:H9"/>
    <mergeCell ref="I9:K9"/>
    <mergeCell ref="L9:L10"/>
    <mergeCell ref="M9:M10"/>
    <mergeCell ref="N9:N10"/>
    <mergeCell ref="C15:E15"/>
    <mergeCell ref="F15:H15"/>
    <mergeCell ref="I15:K15"/>
    <mergeCell ref="L15:L16"/>
    <mergeCell ref="M15:M16"/>
    <mergeCell ref="N15:N16"/>
    <mergeCell ref="C22:E22"/>
    <mergeCell ref="F22:H22"/>
    <mergeCell ref="I22:K22"/>
    <mergeCell ref="L22:L23"/>
    <mergeCell ref="M22:M23"/>
    <mergeCell ref="N22:N23"/>
    <mergeCell ref="C30:E30"/>
    <mergeCell ref="F30:H30"/>
    <mergeCell ref="I30:K30"/>
    <mergeCell ref="L30:L31"/>
    <mergeCell ref="M30:M31"/>
    <mergeCell ref="N30:N31"/>
    <mergeCell ref="C38:E38"/>
    <mergeCell ref="F38:H38"/>
    <mergeCell ref="I38:K38"/>
    <mergeCell ref="L38:L39"/>
    <mergeCell ref="M38:M39"/>
    <mergeCell ref="N38:N3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I6" sqref="I6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Review Order</vt:lpstr>
      <vt:lpstr>Sheet1</vt:lpstr>
      <vt:lpstr>Table21</vt:lpstr>
      <vt:lpstr>Table22</vt:lpstr>
      <vt:lpstr>Table30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A.V. Patkare</cp:lastModifiedBy>
  <dcterms:created xsi:type="dcterms:W3CDTF">2015-06-05T18:17:20Z</dcterms:created>
  <dcterms:modified xsi:type="dcterms:W3CDTF">2024-11-14T11:27:26Z</dcterms:modified>
</cp:coreProperties>
</file>